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5 Конкурсы\3 Конкурсы РКС Москва\1. Автозаводская\Отделка фронт-офиса\Тендерная документация\"/>
    </mc:Choice>
  </mc:AlternateContent>
  <bookViews>
    <workbookView xWindow="0" yWindow="0" windowWidth="23040" windowHeight="8490"/>
  </bookViews>
  <sheets>
    <sheet name="ВОР" sheetId="3" r:id="rId1"/>
    <sheet name="Лист1" sheetId="1" r:id="rId2"/>
  </sheet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9" i="3" l="1"/>
  <c r="K229" i="3" s="1"/>
  <c r="H184" i="3"/>
  <c r="L229" i="3"/>
  <c r="G193" i="3"/>
  <c r="G216" i="3" s="1"/>
  <c r="H193" i="3" s="1"/>
  <c r="J229" i="3" l="1"/>
  <c r="M229" i="3" s="1"/>
  <c r="J184" i="3"/>
  <c r="M184" i="3" s="1"/>
  <c r="G184" i="3"/>
  <c r="L184" i="3" s="1"/>
  <c r="G164" i="3"/>
  <c r="G183" i="3" s="1"/>
  <c r="G191" i="3" l="1"/>
  <c r="K184" i="3"/>
  <c r="K163" i="3" s="1"/>
  <c r="H225" i="3"/>
  <c r="G217" i="3"/>
  <c r="G224" i="3" s="1"/>
  <c r="H217" i="3" s="1"/>
  <c r="H102" i="3" l="1"/>
  <c r="K102" i="3" s="1"/>
  <c r="L102" i="3"/>
  <c r="J102" i="3" l="1"/>
  <c r="M102" i="3" s="1"/>
  <c r="G145" i="3"/>
  <c r="G143" i="3"/>
  <c r="F144" i="3"/>
  <c r="G144" i="3" s="1"/>
  <c r="L142" i="3"/>
  <c r="H142" i="3" l="1"/>
  <c r="K142" i="3" s="1"/>
  <c r="L119" i="3"/>
  <c r="H119" i="3"/>
  <c r="K119" i="3" s="1"/>
  <c r="G90" i="3"/>
  <c r="G76" i="3"/>
  <c r="J142" i="3" l="1"/>
  <c r="M142" i="3" s="1"/>
  <c r="J119" i="3"/>
  <c r="M119" i="3" s="1"/>
  <c r="L49" i="3"/>
  <c r="H49" i="3"/>
  <c r="K49" i="3" s="1"/>
  <c r="G37" i="3"/>
  <c r="J49" i="3" l="1"/>
  <c r="M49" i="3" s="1"/>
  <c r="L225" i="3"/>
  <c r="L217" i="3"/>
  <c r="K193" i="3" l="1"/>
  <c r="L193" i="3"/>
  <c r="L192" i="3"/>
  <c r="L163" i="3" s="1"/>
  <c r="K192" i="3"/>
  <c r="J192" i="3"/>
  <c r="M192" i="3" s="1"/>
  <c r="M163" i="3" s="1"/>
  <c r="H164" i="3"/>
  <c r="K164" i="3" s="1"/>
  <c r="L164" i="3"/>
  <c r="L160" i="3"/>
  <c r="H160" i="3"/>
  <c r="K160" i="3" s="1"/>
  <c r="L157" i="3"/>
  <c r="H157" i="3"/>
  <c r="K157" i="3" s="1"/>
  <c r="L154" i="3"/>
  <c r="H154" i="3"/>
  <c r="K154" i="3" s="1"/>
  <c r="L151" i="3"/>
  <c r="H151" i="3"/>
  <c r="K151" i="3" s="1"/>
  <c r="L147" i="3"/>
  <c r="H147" i="3"/>
  <c r="K147" i="3" s="1"/>
  <c r="L146" i="3" l="1"/>
  <c r="K146" i="3"/>
  <c r="J225" i="3"/>
  <c r="M225" i="3" s="1"/>
  <c r="K225" i="3"/>
  <c r="J193" i="3"/>
  <c r="M193" i="3" s="1"/>
  <c r="J164" i="3"/>
  <c r="M164" i="3" s="1"/>
  <c r="J160" i="3"/>
  <c r="M160" i="3" s="1"/>
  <c r="J157" i="3"/>
  <c r="M157" i="3" s="1"/>
  <c r="J154" i="3"/>
  <c r="M154" i="3" s="1"/>
  <c r="J151" i="3"/>
  <c r="M151" i="3" s="1"/>
  <c r="J147" i="3"/>
  <c r="M147" i="3" s="1"/>
  <c r="H98" i="3"/>
  <c r="K98" i="3" s="1"/>
  <c r="L98" i="3"/>
  <c r="K217" i="3" l="1"/>
  <c r="J217" i="3"/>
  <c r="M217" i="3" s="1"/>
  <c r="M146" i="3"/>
  <c r="J98" i="3"/>
  <c r="M98" i="3" s="1"/>
  <c r="L115" i="3" l="1"/>
  <c r="L114" i="3" s="1"/>
  <c r="G117" i="3"/>
  <c r="G116" i="3"/>
  <c r="H115" i="3" s="1"/>
  <c r="K115" i="3" l="1"/>
  <c r="K114" i="3" s="1"/>
  <c r="J115" i="3"/>
  <c r="M115" i="3" s="1"/>
  <c r="M114" i="3" s="1"/>
  <c r="L92" i="3"/>
  <c r="L86" i="3"/>
  <c r="G94" i="3"/>
  <c r="G96" i="3"/>
  <c r="G97" i="3"/>
  <c r="G88" i="3"/>
  <c r="H76" i="3"/>
  <c r="L76" i="3"/>
  <c r="L75" i="3" s="1"/>
  <c r="L9" i="1" l="1"/>
  <c r="K9" i="1"/>
  <c r="H9" i="1"/>
  <c r="G65" i="3"/>
  <c r="G64" i="3" l="1"/>
  <c r="G66" i="3"/>
  <c r="H63" i="3"/>
  <c r="J63" i="3" s="1"/>
  <c r="M63" i="3" s="1"/>
  <c r="L63" i="3"/>
  <c r="K63" i="3" l="1"/>
  <c r="K20" i="1" l="1"/>
  <c r="J20" i="1"/>
  <c r="F61" i="3"/>
  <c r="G61" i="3"/>
  <c r="G62" i="3"/>
  <c r="G60" i="3"/>
  <c r="G109" i="3"/>
  <c r="G106" i="3"/>
  <c r="G47" i="3"/>
  <c r="G48" i="3"/>
  <c r="G46" i="3"/>
  <c r="I9" i="1"/>
  <c r="G43" i="3"/>
  <c r="G40" i="3"/>
  <c r="G36" i="3"/>
  <c r="H45" i="3" l="1"/>
  <c r="L106" i="3"/>
  <c r="G108" i="3"/>
  <c r="G107" i="3"/>
  <c r="H106" i="3" s="1"/>
  <c r="J106" i="3" s="1"/>
  <c r="M106" i="3" s="1"/>
  <c r="L54" i="3"/>
  <c r="G57" i="3"/>
  <c r="M57" i="3" s="1"/>
  <c r="G39" i="3"/>
  <c r="G42" i="3"/>
  <c r="G111" i="3"/>
  <c r="G112" i="3"/>
  <c r="G113" i="3"/>
  <c r="G110" i="3"/>
  <c r="L109" i="3"/>
  <c r="G125" i="3"/>
  <c r="L122" i="3"/>
  <c r="G124" i="3"/>
  <c r="G68" i="3"/>
  <c r="G70" i="3"/>
  <c r="G69" i="3"/>
  <c r="G35" i="3"/>
  <c r="G71" i="3"/>
  <c r="G34" i="3"/>
  <c r="H33" i="3" s="1"/>
  <c r="G38" i="3"/>
  <c r="G44" i="3"/>
  <c r="L105" i="3" l="1"/>
  <c r="L57" i="3"/>
  <c r="L53" i="3" s="1"/>
  <c r="K57" i="3"/>
  <c r="H109" i="3"/>
  <c r="J109" i="3" s="1"/>
  <c r="M109" i="3" s="1"/>
  <c r="M105" i="3" s="1"/>
  <c r="H54" i="3"/>
  <c r="K106" i="3"/>
  <c r="H37" i="3"/>
  <c r="G85" i="3"/>
  <c r="L82" i="3"/>
  <c r="L81" i="3" s="1"/>
  <c r="G132" i="3"/>
  <c r="G127" i="3"/>
  <c r="G131" i="3"/>
  <c r="G128" i="3"/>
  <c r="G129" i="3"/>
  <c r="L125" i="3"/>
  <c r="G130" i="3"/>
  <c r="G74" i="3"/>
  <c r="G72" i="3"/>
  <c r="G73" i="3"/>
  <c r="F140" i="3"/>
  <c r="F136" i="3"/>
  <c r="F123" i="3"/>
  <c r="G123" i="3" s="1"/>
  <c r="H122" i="3" s="1"/>
  <c r="K122" i="3" s="1"/>
  <c r="F84" i="3"/>
  <c r="G84" i="3" s="1"/>
  <c r="J45" i="3"/>
  <c r="H41" i="3"/>
  <c r="J41" i="3" s="1"/>
  <c r="G22" i="3"/>
  <c r="G26" i="3" s="1"/>
  <c r="G21" i="3"/>
  <c r="L19" i="3"/>
  <c r="F29" i="3"/>
  <c r="F83" i="3" s="1"/>
  <c r="F25" i="3"/>
  <c r="F24" i="3"/>
  <c r="F20" i="3"/>
  <c r="G20" i="3" s="1"/>
  <c r="H19" i="3" s="1"/>
  <c r="L71" i="3"/>
  <c r="H59" i="3"/>
  <c r="J59" i="3" s="1"/>
  <c r="J33" i="3"/>
  <c r="M16" i="3"/>
  <c r="L16" i="3"/>
  <c r="K16" i="3"/>
  <c r="B15" i="3"/>
  <c r="C15" i="3" s="1"/>
  <c r="D15" i="3" s="1"/>
  <c r="E15" i="3" s="1"/>
  <c r="F15" i="3" s="1"/>
  <c r="G15" i="3" s="1"/>
  <c r="H15" i="3" s="1"/>
  <c r="I15" i="3" s="1"/>
  <c r="J15" i="3" s="1"/>
  <c r="K15" i="3" s="1"/>
  <c r="L15" i="3" s="1"/>
  <c r="M15" i="3" s="1"/>
  <c r="K109" i="3" l="1"/>
  <c r="K105" i="3" s="1"/>
  <c r="J122" i="3"/>
  <c r="M122" i="3" s="1"/>
  <c r="H71" i="3"/>
  <c r="J71" i="3" s="1"/>
  <c r="M71" i="3" s="1"/>
  <c r="J54" i="3"/>
  <c r="M54" i="3" s="1"/>
  <c r="M53" i="3" s="1"/>
  <c r="K54" i="3"/>
  <c r="K53" i="3" s="1"/>
  <c r="F87" i="3"/>
  <c r="G83" i="3"/>
  <c r="H82" i="3" s="1"/>
  <c r="J82" i="3" s="1"/>
  <c r="M82" i="3" s="1"/>
  <c r="L132" i="3"/>
  <c r="G133" i="3"/>
  <c r="H132" i="3" s="1"/>
  <c r="G135" i="3"/>
  <c r="G138" i="3"/>
  <c r="G25" i="3"/>
  <c r="L22" i="3"/>
  <c r="K19" i="3"/>
  <c r="G24" i="3"/>
  <c r="M45" i="3"/>
  <c r="K45" i="3"/>
  <c r="L45" i="3"/>
  <c r="G23" i="3"/>
  <c r="H67" i="3"/>
  <c r="J67" i="3" s="1"/>
  <c r="M67" i="3" s="1"/>
  <c r="J37" i="3"/>
  <c r="M37" i="3" s="1"/>
  <c r="G27" i="3"/>
  <c r="M41" i="3"/>
  <c r="L41" i="3"/>
  <c r="K41" i="3"/>
  <c r="L37" i="3"/>
  <c r="K33" i="3"/>
  <c r="M59" i="3"/>
  <c r="K59" i="3"/>
  <c r="L67" i="3"/>
  <c r="L59" i="3"/>
  <c r="L58" i="3" s="1"/>
  <c r="L33" i="3"/>
  <c r="M33" i="3"/>
  <c r="L32" i="3" l="1"/>
  <c r="M58" i="3"/>
  <c r="M32" i="3"/>
  <c r="H22" i="3"/>
  <c r="J22" i="3" s="1"/>
  <c r="M22" i="3" s="1"/>
  <c r="K82" i="3"/>
  <c r="L135" i="3"/>
  <c r="G136" i="3"/>
  <c r="H135" i="3" s="1"/>
  <c r="G140" i="3"/>
  <c r="G139" i="3"/>
  <c r="L138" i="3"/>
  <c r="G141" i="3"/>
  <c r="G87" i="3"/>
  <c r="H86" i="3" s="1"/>
  <c r="F93" i="3"/>
  <c r="G93" i="3" s="1"/>
  <c r="H92" i="3" s="1"/>
  <c r="K76" i="3"/>
  <c r="K75" i="3" s="1"/>
  <c r="J76" i="3"/>
  <c r="M76" i="3" s="1"/>
  <c r="M75" i="3" s="1"/>
  <c r="J19" i="3"/>
  <c r="M19" i="3" s="1"/>
  <c r="K67" i="3"/>
  <c r="K37" i="3"/>
  <c r="K32" i="3" s="1"/>
  <c r="K71" i="3"/>
  <c r="G30" i="3"/>
  <c r="G31" i="3"/>
  <c r="L27" i="3"/>
  <c r="L18" i="3" s="1"/>
  <c r="G28" i="3"/>
  <c r="G29" i="3"/>
  <c r="L118" i="3" l="1"/>
  <c r="L250" i="3" s="1"/>
  <c r="K58" i="3"/>
  <c r="H138" i="3"/>
  <c r="K138" i="3" s="1"/>
  <c r="H27" i="3"/>
  <c r="K86" i="3"/>
  <c r="J86" i="3"/>
  <c r="M86" i="3" s="1"/>
  <c r="K92" i="3"/>
  <c r="J92" i="3"/>
  <c r="M92" i="3" s="1"/>
  <c r="K22" i="3"/>
  <c r="M81" i="3" l="1"/>
  <c r="K81" i="3"/>
  <c r="J138" i="3"/>
  <c r="M138" i="3" s="1"/>
  <c r="K135" i="3"/>
  <c r="J135" i="3"/>
  <c r="M135" i="3" s="1"/>
  <c r="K27" i="3"/>
  <c r="J27" i="3"/>
  <c r="M27" i="3" s="1"/>
  <c r="J132" i="3" l="1"/>
  <c r="M132" i="3" s="1"/>
  <c r="K132" i="3"/>
  <c r="M18" i="3"/>
  <c r="K18" i="3"/>
  <c r="D31" i="1" l="1"/>
  <c r="D21" i="1"/>
  <c r="D19" i="1"/>
  <c r="D20" i="1" s="1"/>
  <c r="F7" i="1"/>
  <c r="G7" i="1" s="1"/>
  <c r="D6" i="1"/>
  <c r="J9" i="1"/>
  <c r="D11" i="1"/>
  <c r="D5" i="1"/>
  <c r="E4" i="1"/>
  <c r="H20" i="1" l="1"/>
  <c r="I20" i="1" s="1"/>
  <c r="D13" i="1"/>
  <c r="D14" i="1" s="1"/>
  <c r="F4" i="1"/>
  <c r="D4" i="1" s="1"/>
  <c r="D9" i="1" l="1"/>
  <c r="G126" i="3" l="1"/>
  <c r="H125" i="3" s="1"/>
  <c r="K125" i="3" l="1"/>
  <c r="J125" i="3"/>
  <c r="M125" i="3" s="1"/>
  <c r="M118" i="3" l="1"/>
  <c r="M250" i="3" s="1"/>
  <c r="M251" i="3" s="1"/>
  <c r="K118" i="3"/>
  <c r="K250" i="3" s="1"/>
</calcChain>
</file>

<file path=xl/sharedStrings.xml><?xml version="1.0" encoding="utf-8"?>
<sst xmlns="http://schemas.openxmlformats.org/spreadsheetml/2006/main" count="574" uniqueCount="290">
  <si>
    <t xml:space="preserve">Монаж дверных блоков 700х200 в с/у. Коробка телескопическая, с доборами и наличниками с двух сторон </t>
  </si>
  <si>
    <t xml:space="preserve">Монаж дверных блоков 800х200. Коробка телескопическая, с доборами и наличниками с двух сторон </t>
  </si>
  <si>
    <t xml:space="preserve">ЭОМ </t>
  </si>
  <si>
    <t xml:space="preserve">Прокладка кабельных линий </t>
  </si>
  <si>
    <t>Монтаж розеток 220</t>
  </si>
  <si>
    <t>Монтаж розеток RJ 45</t>
  </si>
  <si>
    <t xml:space="preserve">Монтаж розеток USB </t>
  </si>
  <si>
    <t xml:space="preserve">Монтаж внутрипольных лючков для розеток, на 6 постов </t>
  </si>
  <si>
    <t>Монтаж стеклянных перегородок с двумя дверными блоками 800х2000</t>
  </si>
  <si>
    <t>Сборка и расключение ЩР</t>
  </si>
  <si>
    <t>Монтаж перегородки  из газобетона, толщиной 100мм</t>
  </si>
  <si>
    <t>Общестроительные работы</t>
  </si>
  <si>
    <r>
      <t>м</t>
    </r>
    <r>
      <rPr>
        <sz val="11"/>
        <color theme="1"/>
        <rFont val="Calibri"/>
        <family val="2"/>
        <charset val="204"/>
      </rPr>
      <t>²</t>
    </r>
  </si>
  <si>
    <t>Монтаж "лобика" из ГКЛ над стеклянными перегородками, С112)</t>
  </si>
  <si>
    <t>стекло 6мм, CrystalVision, закаленное.</t>
  </si>
  <si>
    <t xml:space="preserve">дверной блок 800х2000 (дверное полотно 40мм, двойной контур уплотнения, скрытые петли 3 шт. Заполнение стекло 6мм CrystalVision, закаленное, ручка нажимная.  Цвет согласовать с заказчиком </t>
  </si>
  <si>
    <t>шт</t>
  </si>
  <si>
    <r>
      <t>м</t>
    </r>
    <r>
      <rPr>
        <i/>
        <sz val="11"/>
        <color theme="1"/>
        <rFont val="Calibri"/>
        <family val="2"/>
        <charset val="204"/>
      </rPr>
      <t>²</t>
    </r>
  </si>
  <si>
    <t>фотопечать (согласовать с заказчиком)</t>
  </si>
  <si>
    <t>Монтаж подвесных потолков из ГКЛ (2 слоя)</t>
  </si>
  <si>
    <t xml:space="preserve">Устройство оконнных откосов (ГКЛ на металлическом каркасе </t>
  </si>
  <si>
    <r>
      <t>м</t>
    </r>
    <r>
      <rPr>
        <sz val="11"/>
        <color theme="1"/>
        <rFont val="Calibri"/>
        <family val="2"/>
        <charset val="204"/>
      </rPr>
      <t>²</t>
    </r>
    <r>
      <rPr>
        <sz val="11"/>
        <color theme="1"/>
        <rFont val="Calibri"/>
        <family val="2"/>
        <charset val="204"/>
        <scheme val="minor"/>
      </rPr>
      <t xml:space="preserve"> / мп</t>
    </r>
  </si>
  <si>
    <t>6,6 / 26,5</t>
  </si>
  <si>
    <t>Перегородки</t>
  </si>
  <si>
    <t>Подготовка монолитных стен и стен из газобетона к окраске (штукатурка + шпаклевка) Н=3.85м</t>
  </si>
  <si>
    <t>Высококачественная окраска стен по подготовленной поверхности. Краска интерерьная Litocol.  Н=3м</t>
  </si>
  <si>
    <t>Подготовка оконных откосовм к окраске (шпаклевание по огрунтованной поверхности)</t>
  </si>
  <si>
    <t>Полы</t>
  </si>
  <si>
    <t>Устройство стяжки, 135мм</t>
  </si>
  <si>
    <t xml:space="preserve">Монтаж плинтуса </t>
  </si>
  <si>
    <t>Укладка напольного керамогранита 600х1200мм, на клее t=7мм, с затиркой швов</t>
  </si>
  <si>
    <t>Потолки</t>
  </si>
  <si>
    <t>Подготовка к окраске потолков из ГКС (шпаклевание)</t>
  </si>
  <si>
    <t>Высококачественная окраска потолков по подготовленной поверхности. Краска интерерьная Litocol</t>
  </si>
  <si>
    <t>Двери</t>
  </si>
  <si>
    <t>Облицовка стен керамогранитом 600х1200мм в санузлах, на клее  t=7мм, с затиркой швов</t>
  </si>
  <si>
    <t>мп</t>
  </si>
  <si>
    <t xml:space="preserve">Монтаж облицовок из ГКЛ на металлическом каркасе (зашивка инсталяций, С623) </t>
  </si>
  <si>
    <t>ВК</t>
  </si>
  <si>
    <t>Приложение № 1 
к Договору подряда №__от__</t>
  </si>
  <si>
    <r>
      <t xml:space="preserve">Объект: </t>
    </r>
    <r>
      <rPr>
        <sz val="10"/>
        <rFont val="Times New Roman"/>
        <family val="1"/>
        <charset val="204"/>
      </rPr>
      <t>Здание краткосрочного пребывания гостиничного типа, планируемое к строительству на земельном участке с кадастровым номером 77:05:0002002:32, имеющем адресный ориентир: ул. Автозаводская, вл. 24, корп.1</t>
    </r>
  </si>
  <si>
    <t xml:space="preserve">Протокол согласования цены </t>
  </si>
  <si>
    <t>№ 
п/п</t>
  </si>
  <si>
    <t>Классификатор</t>
  </si>
  <si>
    <t>Атрибут материала</t>
  </si>
  <si>
    <t xml:space="preserve">Наименование работ </t>
  </si>
  <si>
    <t>Ед. изм</t>
  </si>
  <si>
    <t>Норма
расхода</t>
  </si>
  <si>
    <t>Общее
кол-во</t>
  </si>
  <si>
    <t>Стоимость всего, руб.,
 в т.ч. НДС</t>
  </si>
  <si>
    <t>Материалы</t>
  </si>
  <si>
    <t>Работа</t>
  </si>
  <si>
    <t>Всего</t>
  </si>
  <si>
    <t>м2</t>
  </si>
  <si>
    <t>Экструдированный пенополистирол Технониколь Carbon Prof</t>
  </si>
  <si>
    <t>м3</t>
  </si>
  <si>
    <t>Прочие материалы(м2)</t>
  </si>
  <si>
    <t>Устройство слоя из керамзитового гравия -150мм</t>
  </si>
  <si>
    <t>Полиэтиленовая пленка 200 мкр - 1 слой</t>
  </si>
  <si>
    <t xml:space="preserve">Керамзитовый гравий фракцией 10-20 мм, плотностью 250 кг/м3, прочностью П25-150мм </t>
  </si>
  <si>
    <t>Цементное молочко М300</t>
  </si>
  <si>
    <t>Устройство стяжки на подготовленное основание, из ц/п раствора М150, армированная сеткой Ø5Вр-I 100х100 мм (ГОСТ 8478-81) - 50 мм</t>
  </si>
  <si>
    <t>Грунтовка глубокого проникновения "Ceresit CT-17"</t>
  </si>
  <si>
    <t>л</t>
  </si>
  <si>
    <t>Цементно-песчаный раствор М150</t>
  </si>
  <si>
    <t>Сетка 5Вр-1 с ячейкой 100х100</t>
  </si>
  <si>
    <t>п.м.</t>
  </si>
  <si>
    <t>кг</t>
  </si>
  <si>
    <t>Грунтовка глубокого проникновения КНАУФ-Тифенгрунд</t>
  </si>
  <si>
    <t>КНАУФ-Курт армирующая лента</t>
  </si>
  <si>
    <t>КНАУФ-Треннфикс лента разделительная</t>
  </si>
  <si>
    <t>Шпаклёвка гипсовая КНАУФ-Унихард</t>
  </si>
  <si>
    <t>Шпаклёвка гипсовая КНАУФ-Фуген</t>
  </si>
  <si>
    <t>Профили ПС/ПН 75мм</t>
  </si>
  <si>
    <t>КНАУФ-лист влагостойкий (ГСП-Н3) 2500х1200х12.5мм</t>
  </si>
  <si>
    <t>Профили ПС/ПН 50мм</t>
  </si>
  <si>
    <t>Устройство перегородки из гипсокартона (С112), Кнауф, металлический каркас 75мм с обшивкой в два слоя с двух сторон (над стеклянными перегородками, от перекрытия до отм 3.000)</t>
  </si>
  <si>
    <t>Устройство гипсовой штукатурки улучшенной стен толщ. до 20 мм по огрунтованной поверхности</t>
  </si>
  <si>
    <t>Устройство облицовок из гипсокартона (С625), Кнауф, металлический каркас 50мм с обшивкой в один слой (откосы окон)</t>
  </si>
  <si>
    <t>Двери и дверные блоки</t>
  </si>
  <si>
    <t>шт.</t>
  </si>
  <si>
    <t>Прочие материалы(шт.)</t>
  </si>
  <si>
    <t>Стены чистовая отделка</t>
  </si>
  <si>
    <t>Стеклохолст плотностью 50 г/м.кв.</t>
  </si>
  <si>
    <t>Шпатлевка финишная "КНАУФ-Ротбанд Паста Профи"</t>
  </si>
  <si>
    <t>Полы чистовая отделка</t>
  </si>
  <si>
    <t>Алюминиевые решетки с грязезащитными вставками резина-ворс "BRAZIS" "ВходКовер" h-20мм, Код:5176</t>
  </si>
  <si>
    <t>Плинтуса, карнизы и профили</t>
  </si>
  <si>
    <t>м.п.</t>
  </si>
  <si>
    <t>Прочие материалы(м.п.)</t>
  </si>
  <si>
    <t xml:space="preserve">Финишное шпаклевание потолка из ГКЛ за два раза под покраску </t>
  </si>
  <si>
    <t xml:space="preserve">Полы </t>
  </si>
  <si>
    <t>Фронт-офис</t>
  </si>
  <si>
    <t>Штукатурка гипсовая Knauf Ротбанд</t>
  </si>
  <si>
    <t>м² / мп</t>
  </si>
  <si>
    <t>Стеклянные перегородки</t>
  </si>
  <si>
    <t>Устройство подвесного потолка из КНАУФ-листов на металлическом каркасе, тип П112, с учетом креплений и усилений в зоне монтажа тепловых завсес</t>
  </si>
  <si>
    <t>Устройство перегородки из гипсокартона (С112), Кнауф, металлический каркас 75мм с обшивкой в два слоя с двух сторон, с усилением дверных проемов UA профилем.</t>
  </si>
  <si>
    <t>Устройство высококачественного шпаклевания подвесного потолка из ГКЛ за 2 раза, включая огрунтовку поверхности</t>
  </si>
  <si>
    <t>Устройство высококачественной окраски потолка за 2 раза, включая огрунтовку поверхности</t>
  </si>
  <si>
    <t xml:space="preserve">Потолки </t>
  </si>
  <si>
    <t xml:space="preserve"> затирка LITOCHROM 1-6 EVO</t>
  </si>
  <si>
    <t>Клей плиточный LITOFLOOR K66</t>
  </si>
  <si>
    <t>Монтаж алюминиевой решетки с грязезащитными вставками 500х2000мм</t>
  </si>
  <si>
    <t>Плинтус прямоугольный BU Серебро 60 мм x 10 мм</t>
  </si>
  <si>
    <r>
      <t xml:space="preserve">Наименование работ: </t>
    </r>
    <r>
      <rPr>
        <sz val="10"/>
        <rFont val="Times New Roman"/>
        <family val="1"/>
        <charset val="204"/>
      </rPr>
      <t>Полный комплекс работ по устройству внутренней отделки Фронт-офиса, Корпус 2 секции 1-2</t>
    </r>
  </si>
  <si>
    <t>Устройство стен и перегородок</t>
  </si>
  <si>
    <t>Отделка стен и перегородок</t>
  </si>
  <si>
    <t>Устройство гипсовой шпатлевки базовый и финишный слой, на подготовленное основание</t>
  </si>
  <si>
    <t>Устройство цементной штукатурки улучшенной стен толщ. до 20 мм по огрунтованной поверхности (стены с/у)</t>
  </si>
  <si>
    <t>Устройство высококачественной окраски стен за 2 раза, включая огрунтовку поверхности</t>
  </si>
  <si>
    <t>Штукатурка гипсовая Knauf Грюндбанд</t>
  </si>
  <si>
    <t>КНАУФ Ротбанд Финиш</t>
  </si>
  <si>
    <t>Шпаклёвка гипсовая КНАУФ-Ротбанд Паста Профи</t>
  </si>
  <si>
    <t>Грунтовка глубокого проникновения " КНАУФ-Тифенгрунд"</t>
  </si>
  <si>
    <t>Сантехнические работы (оборудование для сан узла)</t>
  </si>
  <si>
    <t>компл.</t>
  </si>
  <si>
    <t>Прочие материалы(компл.)</t>
  </si>
  <si>
    <t>Унитаз с сиденьем Aquanet L2W Унитаз с сиденьем (Soft Close -SLIMSEAT) подвесной с Rimless (261954)</t>
  </si>
  <si>
    <t>Установка,  сборка и подключение комплекта раковин (столешница + 2 раковины)</t>
  </si>
  <si>
    <t>Монтаж сенсорного смесителя для раковины</t>
  </si>
  <si>
    <t>Монтаж унитаза подвесного</t>
  </si>
  <si>
    <t>Кнопка смыва Jacob Delafon E4316-CP OUT OF COL, Хром</t>
  </si>
  <si>
    <t>Монтаж и подключение инсталляции для унитаза</t>
  </si>
  <si>
    <t>Электротехнические работы (светильники, розетки, выключатели)</t>
  </si>
  <si>
    <t>Устройство штробы для ПВХ трубы ф20 мм</t>
  </si>
  <si>
    <t>Кабель ВВГнг(А)LS п (плоский) 3х1,5</t>
  </si>
  <si>
    <t>Кабель ВВГнг(А)LS п (плоский) 3х2,5</t>
  </si>
  <si>
    <t>Труба ПВХ гофрированная с зондом D 20mm</t>
  </si>
  <si>
    <t>Прокладка кабеля</t>
  </si>
  <si>
    <t>Распаечная коробка ОП 100х100х50 IP54 Рувинил 67050</t>
  </si>
  <si>
    <t>Распределительная коробка для открытой проводки Рувинил Тусо 68x68x45 мм серая для быстрого монтажа 67031</t>
  </si>
  <si>
    <t>Монтаж с подключением зеркал с подсветкой</t>
  </si>
  <si>
    <r>
      <t>Подвесная столешница из искусственного камня 1570х600 мм (</t>
    </r>
    <r>
      <rPr>
        <i/>
        <sz val="10"/>
        <color rgb="FFFF0000"/>
        <rFont val="Times New Roman"/>
        <family val="1"/>
        <charset val="204"/>
      </rPr>
      <t>цвет и фактуру согласовать до покупки</t>
    </r>
    <r>
      <rPr>
        <i/>
        <sz val="10"/>
        <rFont val="Times New Roman"/>
        <family val="1"/>
        <charset val="204"/>
      </rPr>
      <t>)</t>
    </r>
  </si>
  <si>
    <r>
      <t xml:space="preserve">Раковина подвесная, круглая, </t>
    </r>
    <r>
      <rPr>
        <i/>
        <sz val="10"/>
        <rFont val="Calibri"/>
        <family val="2"/>
        <charset val="204"/>
      </rPr>
      <t>Ø 600 мм (</t>
    </r>
    <r>
      <rPr>
        <i/>
        <sz val="10"/>
        <color rgb="FFFF0000"/>
        <rFont val="Calibri"/>
        <family val="2"/>
        <charset val="204"/>
      </rPr>
      <t>производителя и арт. согласовать до покупки</t>
    </r>
    <r>
      <rPr>
        <i/>
        <sz val="10"/>
        <rFont val="Calibri"/>
        <family val="2"/>
        <charset val="204"/>
      </rPr>
      <t>)</t>
    </r>
  </si>
  <si>
    <r>
      <t>Зеркало с подсветкой 600х1950(h)мм (</t>
    </r>
    <r>
      <rPr>
        <i/>
        <sz val="10"/>
        <color rgb="FFFF0000"/>
        <rFont val="Times New Roman"/>
        <family val="1"/>
        <charset val="204"/>
      </rPr>
      <t>производителя и арт. согласовать до покупки</t>
    </r>
    <r>
      <rPr>
        <i/>
        <sz val="10"/>
        <rFont val="Times New Roman"/>
        <family val="1"/>
        <charset val="204"/>
      </rPr>
      <t>)</t>
    </r>
  </si>
  <si>
    <r>
      <t>Зеркало с подсветкой 600х2650(h)мм (</t>
    </r>
    <r>
      <rPr>
        <i/>
        <sz val="10"/>
        <color rgb="FFFF0000"/>
        <rFont val="Times New Roman"/>
        <family val="1"/>
        <charset val="204"/>
      </rPr>
      <t>производителя и арт. согласовать до покупки</t>
    </r>
    <r>
      <rPr>
        <i/>
        <sz val="10"/>
        <rFont val="Times New Roman"/>
        <family val="1"/>
        <charset val="204"/>
      </rPr>
      <t>)</t>
    </r>
  </si>
  <si>
    <t>ИТОГО, руб. с  НДС</t>
  </si>
  <si>
    <t>В т.ч. НДС 20%</t>
  </si>
  <si>
    <t xml:space="preserve">Субподрядчиком подтверждается и учтено в единичных расценках и Цене работ: </t>
  </si>
  <si>
    <t xml:space="preserve"> Единичные цены твердые и фиксированные на весь период работ.</t>
  </si>
  <si>
    <t>В единичных расценках учтены следующие  расходы:</t>
  </si>
  <si>
    <t>- Перерасход материалов, в т.ч. на раскрой, запас, некратные места, трудновосполнимые потери и т.п.</t>
  </si>
  <si>
    <t>- Расходы на геодезическое сопровождение и исполнительную документацию.</t>
  </si>
  <si>
    <t>- Расходы на мобилизацию/демобилизацию.</t>
  </si>
  <si>
    <t>- Расходы на охрану труда, защитные мероприятия и средства подмащивания.</t>
  </si>
  <si>
    <t>- Расходы на разработку ППР и согласование в установленном порядке.</t>
  </si>
  <si>
    <t>- Расходы на доставку, разгрузку материалов, перемещение на объекте,  подачу в зону производства работ.</t>
  </si>
  <si>
    <t>- Включена вся необходимая строительная техника, оборудование, материалы.</t>
  </si>
  <si>
    <t>- Удержание на гарантийный период (возврат гарантийного удержания через 12 месяцев с даты подписания последней КС.) - 5 % от стоимости СМР.</t>
  </si>
  <si>
    <t>- Учтены все возможные удорожания стоимости работ и технические сложности.</t>
  </si>
  <si>
    <t>Цены на материалы указаны с учётом НДС (20%) и доставкой на Объект</t>
  </si>
  <si>
    <t>Дополнительная информация:</t>
  </si>
  <si>
    <t>Общий срок выполнения работ , календарных дней</t>
  </si>
  <si>
    <t>Необходимое авансирование, руб.:</t>
  </si>
  <si>
    <t xml:space="preserve"> - аванс на мобилизацию:</t>
  </si>
  <si>
    <t>Срок возврата 5% гарантийного удержания</t>
  </si>
  <si>
    <t>12 месяцев с даты подписания последней КС</t>
  </si>
  <si>
    <t>Готовность выхода на строительную площадку по гарантийному письму (да/нет)</t>
  </si>
  <si>
    <t>да/нет (выбрать нужное)</t>
  </si>
  <si>
    <t>Гарантийный срок , мес</t>
  </si>
  <si>
    <t>60</t>
  </si>
  <si>
    <t>СРО</t>
  </si>
  <si>
    <t>№ _______________ от __________ г.</t>
  </si>
  <si>
    <t>Согласие с типовой формой договора Заказчика (да)</t>
  </si>
  <si>
    <t>Согласие в подписание договора электронной цифровой подписью (да/нет)</t>
  </si>
  <si>
    <t>2.  Все виды работ, оборудование, затраты необходимые для выполнения такелажных и монтажных работ, а так же горизонтальная и вертикальной транспортировка материалов и оборудования по стройплощадке и около нее к месту проведения СМР следует включить в единичные расценки.</t>
  </si>
  <si>
    <t xml:space="preserve">3. В стоимости материалов должны быть учтены затраты на приобретение, транспортные расходы (доставка до приобъектного склада), стоимость тары, складские, заготовительные расходы, стоимость погрузо-разгрузочных работ. Все материалы и элементы крепления применяются в соответствии с техническими регламентами, инструкциями производителя, ГОСТ, СНиП, СП и включены в коммерческое предложение.                     </t>
  </si>
  <si>
    <t>4.  Все инструменты, оборудование и защитные устройства, необходимые для выполнения монтажных работ в соответствие с техническими регламентами и инструкциями производителя, а так же в соответствии с Правилами пожарной безопасности и Безопасности труда в строительстве, в расчете на единицу измерения, включить в коммерческое предложение.</t>
  </si>
  <si>
    <t>5.  В случае обнаружения не соответствия в проектном решении, или в техническом регламенте, или в инструкциях производителя требований ГОСТ и СНиП предъявленных к конструкциям или материалам, их необходимо согласовать с заказчиком и в подсчете объемов учесть правильное решение.</t>
  </si>
  <si>
    <t>6. Подсчет объемов работ производится по рабочим чертежам, взаиморасчет производится по фактически выполненным объемам.</t>
  </si>
  <si>
    <t>7.  Перерасход материалов и расход при монтаже должны быть включены в единичные расценки и НЕ оплачиваются отдельно.</t>
  </si>
  <si>
    <t>8.  Подрядчик несет полную ответственность за сохранность выполненных работ и использованных материалов другими участниками строительства, в случае повреждения. Применение защитных укрытий, настилов, ограждений, улавливателей от падения должно быть включено в расценку коммерческого предложения.                                                                                                                                                                                                                                                                                                                                                                                                                                                                                                                                                                                                                                                                                                                                                                                                                     9. Разработка технологической документации (ППР, технологических карт), включая согласование в соответствующих организациях, обязательна при производстве работ на стройплощадке и включена в стоимость работ.</t>
  </si>
  <si>
    <t>10. Работы по необходимым испытаниям,  включены в единичные цены Предложения, учтены и отдельно оплачиваться не будут</t>
  </si>
  <si>
    <t>11. Подрядчик своими силами и за свой счёт выполняет все мероприятия по мобилизации/демобилизации, в т. ч. доставка необходимого количества мобильных зданий на стройплощадку, разгрузка, монтаж, организация энергоснабжения и освещения непосредственно рабочих мест от точек подключения, предоставляемых Заказчиком и проч. Данные работы должны быть включены в единичные цены Предложения, учтены и отдельно оплачиваться не будут.</t>
  </si>
  <si>
    <t>12. В стоимость входит геодезическое сопровождение  и исполнительная документация. До начала работ Субподрядчик обязан произвести натурный обмер, ознакомиться с условиями стройплощадки и, при необходимости,  выполнить исполнительную геодезическую съёмку. Подрядчик за свой счёт выполняет все необходимые геодезические работы до и во время выполнения всего комплекса работ, в т.ч. разметочные работы, замеры, исполнительные съёмки, фотофиксации и прочее, а также оформляет исполнительную документацию в полном объёме согласно действующих норм (в т.ч. ведёт журналы соответствующих видов работ). Данные работы должны быть включены в единичные цены Предложения, учтены и отдельно оплачиваться не будут.</t>
  </si>
  <si>
    <t>- Объемы работ принимаются фактически выполненные.</t>
  </si>
  <si>
    <t xml:space="preserve"> - аванс на материалы (оплата по распредписьмам):</t>
  </si>
  <si>
    <t>Субподрядчик безоговорочно подтверждает, что он в полном объеме понял техническое, коммерческое и правовое содержание состава работ; выяснил все возможные неясности и вопросы с ответственными представителями Генподрядчика до составления договора подряда и учел их в своих ценах; посетил объект, ему ясны все вопросы связаные с доставкой/разгрузкой/вывозом материала, водоснабжения, электроснабжением, водоотведением и прочие вопросы прямо или косвенно влияющие на производство работ. Субподрядчик подтверждает что он осмотрел место производство работ, подрядчик не будет увеличивать единичные расценки данной ведомости объемов работ, т.е. обязуется выполнить весь комплекс работ указанный в данном перечне без изменения цены. Субподрядчик уполномочен и способен в полном объеме своевременно и с должным качеством выполнить заявленные  работы и располагает необходимыми ресурсами в отношении производственной организации, капиталовооруженности, менеджмента, персонала, оборудования и инструмента.</t>
  </si>
  <si>
    <t>Перемычка из уголка 50х5 мм</t>
  </si>
  <si>
    <t>Прочие материалы(м3)</t>
  </si>
  <si>
    <t>Устройство перегородки в с/у из газоблока толщ. 250 мм с перемычкой из уголка 50х5 мм, с креплением к перекрытию и монолитным стенам</t>
  </si>
  <si>
    <t>Установка двери глухой, скрытого монтажа</t>
  </si>
  <si>
    <r>
      <t xml:space="preserve"> затирка LITOCHROM (</t>
    </r>
    <r>
      <rPr>
        <i/>
        <sz val="10"/>
        <color rgb="FFFF0000"/>
        <rFont val="Times New Roman"/>
        <family val="1"/>
        <charset val="204"/>
      </rPr>
      <t>цвет согласовывается с Заказчиком</t>
    </r>
    <r>
      <rPr>
        <i/>
        <sz val="10"/>
        <rFont val="Times New Roman"/>
        <family val="1"/>
        <charset val="204"/>
      </rPr>
      <t>)</t>
    </r>
  </si>
  <si>
    <t>Облицовка стен керамогранитом с затиркой швов по огрунтованной поверхности в с/у</t>
  </si>
  <si>
    <t>Облицовка стен керамогранитом с затиркой швов по огрунтованной поверхности на кухню</t>
  </si>
  <si>
    <t>Устройство покрытий пола из керамогранита с затиркой швов</t>
  </si>
  <si>
    <t>Керамогранит напольный Italon Эверстоун Мун Натуральный 1200мм*600 мм</t>
  </si>
  <si>
    <t>Устройство потолочного плинтуса, цвет белый 55х11 мм</t>
  </si>
  <si>
    <t>Молдинг плоский для стен Р66 Перфект Plus, цвет белый, из дюрополимера, 11х55 мм</t>
  </si>
  <si>
    <t>Устройство высококачественной окраски потолка за 2 раза с потолочными инженерными системами, включая огрунтовку поверхности</t>
  </si>
  <si>
    <t>Краска HYGGE Summer Concrete арт: HG01-069</t>
  </si>
  <si>
    <t>Устройство столешницы и стеновой панели из искусственного камня</t>
  </si>
  <si>
    <t>Искусственный камень Rainbow Calacatta арт.: 740</t>
  </si>
  <si>
    <t>М2</t>
  </si>
  <si>
    <t>Монтаж стеклянных перегородок с тремя дверными блоками 838х2000мм (полотно). Системный профиль Flo-Al 80 Узкая стойка, двойной витраж, цвет Ral (согласовывается с заказчиком) матовый</t>
  </si>
  <si>
    <t xml:space="preserve">дверной блок, полотно 838х2000 (дверное полотно 40мм, двойной контур уплотнения, скрытые петли 3 шт. Заполнение стекло 6мм CrystalVision, закаленное, ручка нажимная.  Цвет согласовать с заказчиком </t>
  </si>
  <si>
    <t>Светильник черный накладной/подвесной светодиодный (длина подвесов 1,2м) IP20 LED 4000K 30W 220V ITER</t>
  </si>
  <si>
    <t>Монтаж и подключение светильника подвесного/встраиваемого с креплением, расходными материалами в т.ч.</t>
  </si>
  <si>
    <t>Подвесной светильник светодиодный с пультом Crystal Lux PROXIMO PROXIMO SP42W LED L1100 BLACK</t>
  </si>
  <si>
    <t>Люстра FLUTTO KASKAD 10 (DARK SATIN)</t>
  </si>
  <si>
    <t>Встраиваемый светильник Maytoni Round DL058-12W3K-W</t>
  </si>
  <si>
    <t>Подвесной светильник Crystal Lux LINEUP SP24W LED BRASS</t>
  </si>
  <si>
    <t>Накладной светильник Maytoni Focus LED C056CL-L12W4K-W-D-W от ImperiumLoft</t>
  </si>
  <si>
    <t>Монтаж и подключение светодиодной ленты с креплением, расходными материалами в т.ч.</t>
  </si>
  <si>
    <t>Светодиодная лента COB-X320-8mm 24V Day4000 (8 W/m, IP20, 5m) (Arlight, -) 039021(1)</t>
  </si>
  <si>
    <t>Блок питания ARPV-24036-D (24V, 1.5A, 36W) (Arlight, IP67 Металл, 3 года) Арт.: 022411</t>
  </si>
  <si>
    <t>Кабель ВВГнг(А)LS п (плоский) 3х4</t>
  </si>
  <si>
    <t>Труба ПВХ гофрированная с зондом D 16mm</t>
  </si>
  <si>
    <t>Держатель с защелкой DKC д16 мм</t>
  </si>
  <si>
    <t>Держатель с защелкой DKC д20 мм</t>
  </si>
  <si>
    <t>Направляющая для крепления держателей DKC 51400</t>
  </si>
  <si>
    <t>Гладкая труба Экопласт ПНД, диаметр 20 мм, цвет черный 22020</t>
  </si>
  <si>
    <t>Гладкая труба Экопласт ПНД, диаметр 16 мм, цвет черный 22016</t>
  </si>
  <si>
    <t>Скоба металлическая Gigant однолапковая СМО 16-17 мм б/о оцинк. GMB-1/1617</t>
  </si>
  <si>
    <t>Скоба металлическая Gigant однолапковая СМО 19-20 мм б/о оцинк. GMB-1/1920</t>
  </si>
  <si>
    <t>Распаечная коробка ОП 120х80х50 IP55 Рувинил 67051</t>
  </si>
  <si>
    <t>клемник WAGO 202</t>
  </si>
  <si>
    <t>клемник WAGO 203</t>
  </si>
  <si>
    <t>клемник WAGO 204</t>
  </si>
  <si>
    <t>Устройство теплого пола</t>
  </si>
  <si>
    <t>Нагревательный мат теплого пола 5 м2</t>
  </si>
  <si>
    <t>Нагревательный мат теплого пола 2 м2</t>
  </si>
  <si>
    <t>Нагревательный мат теплого пола 8 м2</t>
  </si>
  <si>
    <t>Нагревательный мат теплого пола 14 м2</t>
  </si>
  <si>
    <t>Аккумуляционный электрический водонагреватель Термекс Garanterm Zulu 10 U ЭдЭБ03628</t>
  </si>
  <si>
    <t>Прочие материалы</t>
  </si>
  <si>
    <t>Выключатель ск/пр 1 кл. (цвет: белый) Серия: Atlas Design, Schneider Electric</t>
  </si>
  <si>
    <t>Выключатель ск/пр 2 кл. (цвет: белый) Серия: Atlas Design, Schneider Electric</t>
  </si>
  <si>
    <t>Переключатель ск/пр 1 кл. (цвет: белый) Серия: Atlas Design, Schneider Electric</t>
  </si>
  <si>
    <t>Розетка скр/проводки с землёй (цвет: белый) Серия: Atlas Design, Schneider Electric</t>
  </si>
  <si>
    <t>Розетка скр/проводки компьютерная RJ-45 (цвет: белый) Серия: Atlas Design, Schneider Electric</t>
  </si>
  <si>
    <t>Розетка скр/проводки компьютерная HDMI (цвет: белый) Серия: Atlas Design, Schneider Electric</t>
  </si>
  <si>
    <t>Рамка 1 пост (цвет: белый) Серия: Atlas Design, Schneider Electric</t>
  </si>
  <si>
    <t>Рамка 2 поста (цвет: белый) Серия: Atlas Design, Schneider Electric</t>
  </si>
  <si>
    <t>Рамка 3 поста (цвет: белый) Серия: Atlas Design, Schneider Electric</t>
  </si>
  <si>
    <t>Рамка 4 поста (цвет: белый) Серия: Atlas Design, Schneider Electric</t>
  </si>
  <si>
    <t>Рамка 5 постов (цвет: белый) Серия: Atlas Design, Schneider Electric</t>
  </si>
  <si>
    <t>Рамка 6 постов (цвет: белый) Серия: Atlas Design, Schneider Electric</t>
  </si>
  <si>
    <t>Миниколонна DKC алюминиевая, 0.35м, цвет белый 19532</t>
  </si>
  <si>
    <t>Суппорт 73909 на 2 модуля 22,5х45мм для мини-колонн и коробов (Экопласт)</t>
  </si>
  <si>
    <t>Суппорт 73916 на 6 модулей 22,5х45мм (Экопласт)</t>
  </si>
  <si>
    <t>Механизм LK45 851304 розетки "евр" с/п 2 модуля белый (Китай)</t>
  </si>
  <si>
    <t>Механизм компьютерной розетки RJ-45, кат.5е, UTP Экопласт LK45 856100</t>
  </si>
  <si>
    <t>Накладка для двух розеток RJ-12 и RJ-45 Экопласт LK45, 45х45мм белая 87002</t>
  </si>
  <si>
    <t>Розетка Systeme Electric AtlasDesign PROFI IP54 открытой установки с заземлением со шторками 16А 250B ATN544045</t>
  </si>
  <si>
    <t>Подрозетник Systeme Electric под бетон 68x45 мм с саморезами IP30 цвет зеленый</t>
  </si>
  <si>
    <t>Подрозетник Systeme Electric под бетон и кирпич 68x60 мм с лапками IP30 цвет зеленый</t>
  </si>
  <si>
    <t>Сборка, подключение и монтаж щита электрического распределительного</t>
  </si>
  <si>
    <t>Технические характеристики КДДС 19", 9U, стеклянная дверь, 600x350, серый УТ000003579</t>
  </si>
  <si>
    <t>Шкаф внутреннего монтажа ABB Uk636e3 на 36м с винтовыми n/pe 2CPX077842R9999</t>
  </si>
  <si>
    <t>Рубильник ABB 3п OT80 F3 80A 75A AC23 1SCA105798R1001</t>
  </si>
  <si>
    <t>Кросс-модуль на DIN-рейку DEKraft 4x7 групп 100А ШН-103 32017DEK 1113513</t>
  </si>
  <si>
    <t>Модульный контактор CHINT NCH8-40/11 40A 1НЗ+1НО AC 220/230В 50Гц 256083</t>
  </si>
  <si>
    <t>Автоматический выключатель дифференциального тока CHINT 1п+N C 10А 30мА 4.5кА NBH8LE-40 (R) 206061</t>
  </si>
  <si>
    <t>Автоматический выключатель CHINT дифференциального тока 1п+N C 16А 30мА 1мод. электрон. тип A 6кА NB2LE (R) 689007</t>
  </si>
  <si>
    <t>Автоматический выключатель CHINT NXB-63S 1P 10А 4.5kA характеристика C R 296709</t>
  </si>
  <si>
    <t>Автоматический выключатель CHINT NXB-63S 1P 6А 4.5kA характеристика C R 296708</t>
  </si>
  <si>
    <t>Соединительная шина EKF типа PIN для 2-п нагр. 63А 54 мод. PROxima pin-02-63</t>
  </si>
  <si>
    <t>Наконечник штыревой втулочный изолированный НШвИ 10,0-18 EKF PROxima</t>
  </si>
  <si>
    <t>Наконечник штыревой втулочный изолированный НШвИ 6,0-12 EKF PROxima</t>
  </si>
  <si>
    <t>Наконечник штыревой втулочный изолированный НШвИ 2,5-12 EKF PROxima</t>
  </si>
  <si>
    <t>1. В единичных расценках учтена последовательность операций и трудозатраты по устройству фронт-офиса.</t>
  </si>
  <si>
    <r>
      <t xml:space="preserve">Провод ПуГВ 1х10 кв.мм </t>
    </r>
    <r>
      <rPr>
        <sz val="10"/>
        <rFont val="Arial Narrow"/>
        <family val="2"/>
        <charset val="204"/>
      </rPr>
      <t>белый ГОСТ</t>
    </r>
  </si>
  <si>
    <r>
      <t xml:space="preserve">Провод ПуГВ 1х10 кв.мм </t>
    </r>
    <r>
      <rPr>
        <sz val="10"/>
        <rFont val="Arial Narrow"/>
        <family val="2"/>
        <charset val="204"/>
      </rPr>
      <t>синий ГОСТ</t>
    </r>
  </si>
  <si>
    <r>
      <t xml:space="preserve">Провод ПуГВ 1х6 кв.мм </t>
    </r>
    <r>
      <rPr>
        <sz val="10"/>
        <rFont val="Arial Narrow"/>
        <family val="2"/>
        <charset val="204"/>
      </rPr>
      <t>белый ГОСТ</t>
    </r>
  </si>
  <si>
    <r>
      <t xml:space="preserve">Провод ПуГВ 1х6 кв.мм </t>
    </r>
    <r>
      <rPr>
        <sz val="10"/>
        <rFont val="Arial Narrow"/>
        <family val="2"/>
        <charset val="204"/>
      </rPr>
      <t>синий ГОСТ</t>
    </r>
  </si>
  <si>
    <r>
      <t xml:space="preserve">Провод ПуГВ 1х2,5 кв.мм </t>
    </r>
    <r>
      <rPr>
        <sz val="10"/>
        <rFont val="Arial Narrow"/>
        <family val="2"/>
        <charset val="204"/>
      </rPr>
      <t>белый ГОСТ</t>
    </r>
  </si>
  <si>
    <r>
      <t xml:space="preserve">Провод ПуГВ 1х2,5 кв.мм </t>
    </r>
    <r>
      <rPr>
        <sz val="10"/>
        <rFont val="Arial Narrow"/>
        <family val="2"/>
        <charset val="204"/>
      </rPr>
      <t>синий ГОСТ</t>
    </r>
  </si>
  <si>
    <t>Цена за ед. изм, руб. 
в т.ч. НДС</t>
  </si>
  <si>
    <t>Устройство экструдированного пенополистирола Технониколь Carbon Prof (или аналог) на подготовленное основание толщ. 80 мм</t>
  </si>
  <si>
    <t>Устройство облицовок из гипсокартона (С623), Кнауф, металлический каркас 50мм с обшивкой в два слоя  (зашивка инсталляций, стен)</t>
  </si>
  <si>
    <t>Гагоблок 600х300х250 мм</t>
  </si>
  <si>
    <t>Устройство высококачественной шпаклевки стен, включая огрунтовку поверхности</t>
  </si>
  <si>
    <t xml:space="preserve">Дверь глухая, скрытого монтажа проем 900х2100мм (полотно 800х2000мм) правого открывания в с/у, полотно огрунтованное под окраску, нажимная ручка, цвет черный, завертка, ограничитель скрытый, магнитный
</t>
  </si>
  <si>
    <t>Дверь глухая, скрытого монтажа проем 800х2100мм (полотно 700х2000мм) левого открывания в кухню, полотно огрунтованное под окраску, нажимная ручка, цвет черный, ограничитель скрытый, магнитный</t>
  </si>
  <si>
    <t>Керамогранит настенный Italon Эверстоун Мун Натуральный 1200мм*600 мм в с/у</t>
  </si>
  <si>
    <t>Керамогранит настенный Italon Эверстоун Мун Натуральный 1200мм*600 мм на кухню</t>
  </si>
  <si>
    <t>Потолочная подсистема Кнауф П112, крепление "Нониус", высота зашивки 850мм</t>
  </si>
  <si>
    <t>Оклейка потолка из ГКЛ стеклохолстом с нанесением клея на оклеиваемую поверхность и стеклохолст</t>
  </si>
  <si>
    <t>Смеситель для раковины + донный клапан Kerama Marazzi однорычажный с донным клапаном, 3/8, хром 33010KM.21.018</t>
  </si>
  <si>
    <t>Инсталляция Jacob Delafon E29025-NF OUT OF COL Система инсталляции 80 на 3/6 литра, в сборе, метал крепления, ширина 500 мм</t>
  </si>
  <si>
    <t>Монтаж кнопки для инсталляции</t>
  </si>
  <si>
    <t>Терморегулятор для теплого пола Теплолюкс ТР 520 (программируемый)</t>
  </si>
  <si>
    <t>Монтаж розеток, выключателей, мини колонки</t>
  </si>
  <si>
    <t>Напольная башенка, черная, 12модулей DKC BUS 09090</t>
  </si>
  <si>
    <t>Краска HYGGE Volcanic Ash арт: HG06-002</t>
  </si>
  <si>
    <t>Краска Litocol влагостойкая (Цвет белый)</t>
  </si>
  <si>
    <t>Ячейки, выделенные данным цветом - обязательны к заполнению</t>
  </si>
  <si>
    <t>Ячейки, выделенные данным цветом - не заполняются (номинированный материал)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</si>
</sst>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 #,##0.00\ _₽_-;\-* #,##0.00\ _₽_-;_-* &quot;-&quot;??\ _₽_-;_-@_-"/>
    <numFmt numFmtId="165" formatCode="0.0"/>
  </numFmts>
  <fonts count="40" x14ac:knownFonts="1">
    <font>
      <sz val="11"/>
      <color theme="1"/>
      <name val="Calibri"/>
      <family val="2"/>
      <charset val="204"/>
      <scheme val="minor"/>
    </font>
    <font>
      <b/>
      <sz val="11"/>
      <color theme="1"/>
      <name val="Calibri"/>
      <family val="2"/>
      <charset val="204"/>
      <scheme val="minor"/>
    </font>
    <font>
      <sz val="12"/>
      <color theme="1"/>
      <name val="Calibri"/>
      <family val="2"/>
      <charset val="204"/>
      <scheme val="minor"/>
    </font>
    <font>
      <sz val="11"/>
      <color theme="1"/>
      <name val="Calibri"/>
      <family val="2"/>
      <charset val="204"/>
    </font>
    <font>
      <i/>
      <sz val="11"/>
      <color theme="1"/>
      <name val="Calibri"/>
      <family val="2"/>
      <charset val="204"/>
      <scheme val="minor"/>
    </font>
    <font>
      <i/>
      <sz val="11"/>
      <color theme="1"/>
      <name val="Calibri"/>
      <family val="2"/>
      <charset val="204"/>
    </font>
    <font>
      <u/>
      <sz val="11"/>
      <color theme="1"/>
      <name val="Calibri"/>
      <family val="2"/>
      <charset val="204"/>
      <scheme val="minor"/>
    </font>
    <font>
      <sz val="11"/>
      <color theme="1"/>
      <name val="Calibri"/>
      <family val="2"/>
      <charset val="204"/>
      <scheme val="minor"/>
    </font>
    <font>
      <sz val="10"/>
      <name val="Times New Roman"/>
      <family val="1"/>
      <charset val="204"/>
    </font>
    <font>
      <b/>
      <sz val="10"/>
      <name val="Times New Roman"/>
      <family val="1"/>
      <charset val="204"/>
    </font>
    <font>
      <b/>
      <sz val="12"/>
      <name val="Times New Roman"/>
      <family val="1"/>
      <charset val="204"/>
    </font>
    <font>
      <b/>
      <sz val="13"/>
      <name val="Times New Roman"/>
      <family val="1"/>
      <charset val="204"/>
    </font>
    <font>
      <b/>
      <sz val="9"/>
      <name val="Times New Roman"/>
      <family val="1"/>
      <charset val="204"/>
    </font>
    <font>
      <sz val="8"/>
      <name val="Arial"/>
      <family val="2"/>
      <charset val="204"/>
    </font>
    <font>
      <b/>
      <sz val="10"/>
      <color theme="1"/>
      <name val="Times New Roman"/>
      <family val="1"/>
      <charset val="204"/>
    </font>
    <font>
      <b/>
      <sz val="10"/>
      <color rgb="FFFF0000"/>
      <name val="Times New Roman"/>
      <family val="1"/>
      <charset val="204"/>
    </font>
    <font>
      <sz val="10"/>
      <color rgb="FFFF0000"/>
      <name val="Times New Roman"/>
      <family val="1"/>
      <charset val="204"/>
    </font>
    <font>
      <sz val="10"/>
      <color theme="1"/>
      <name val="Times New Roman"/>
      <family val="1"/>
      <charset val="204"/>
    </font>
    <font>
      <i/>
      <sz val="10"/>
      <color theme="1"/>
      <name val="Times New Roman"/>
      <family val="1"/>
      <charset val="204"/>
    </font>
    <font>
      <i/>
      <sz val="10"/>
      <name val="Times New Roman"/>
      <family val="1"/>
      <charset val="204"/>
    </font>
    <font>
      <i/>
      <sz val="10"/>
      <name val="Calibri"/>
      <family val="2"/>
      <charset val="204"/>
    </font>
    <font>
      <sz val="11"/>
      <name val="Calibri"/>
      <family val="2"/>
      <charset val="204"/>
      <scheme val="minor"/>
    </font>
    <font>
      <i/>
      <sz val="10"/>
      <color rgb="FFFF0000"/>
      <name val="Times New Roman"/>
      <family val="1"/>
      <charset val="204"/>
    </font>
    <font>
      <i/>
      <sz val="10"/>
      <color rgb="FFFF0000"/>
      <name val="Calibri"/>
      <family val="2"/>
      <charset val="204"/>
    </font>
    <font>
      <b/>
      <sz val="8"/>
      <name val="Arial"/>
      <family val="2"/>
      <charset val="204"/>
    </font>
    <font>
      <b/>
      <sz val="10"/>
      <name val="Arial"/>
      <family val="2"/>
      <charset val="204"/>
    </font>
    <font>
      <b/>
      <i/>
      <sz val="8"/>
      <name val="Arial"/>
      <family val="2"/>
      <charset val="204"/>
    </font>
    <font>
      <b/>
      <sz val="12"/>
      <color theme="1"/>
      <name val="Times New Roman"/>
      <family val="1"/>
      <charset val="204"/>
    </font>
    <font>
      <b/>
      <sz val="11"/>
      <color theme="1"/>
      <name val="Times New Roman"/>
      <family val="1"/>
      <charset val="204"/>
    </font>
    <font>
      <sz val="11"/>
      <color indexed="8"/>
      <name val="Times New Roman"/>
      <family val="1"/>
      <charset val="204"/>
    </font>
    <font>
      <sz val="11"/>
      <name val="Times New Roman"/>
      <family val="1"/>
      <charset val="204"/>
    </font>
    <font>
      <sz val="10"/>
      <name val="Helv"/>
    </font>
    <font>
      <b/>
      <sz val="10"/>
      <name val="Arial Cyr"/>
      <charset val="204"/>
    </font>
    <font>
      <b/>
      <sz val="10"/>
      <name val="Helv"/>
    </font>
    <font>
      <sz val="10"/>
      <name val="Arial"/>
      <family val="2"/>
      <charset val="204"/>
    </font>
    <font>
      <b/>
      <sz val="11"/>
      <name val="Arial"/>
      <family val="2"/>
      <charset val="204"/>
    </font>
    <font>
      <sz val="11"/>
      <name val="Arial"/>
      <family val="2"/>
      <charset val="204"/>
    </font>
    <font>
      <sz val="12"/>
      <name val="Times New Roman"/>
      <family val="2"/>
      <charset val="204"/>
    </font>
    <font>
      <sz val="10"/>
      <name val="Arial Narrow"/>
      <family val="2"/>
      <charset val="204"/>
    </font>
    <font>
      <sz val="12"/>
      <name val="Times New Roman"/>
      <family val="1"/>
      <charset val="204"/>
    </font>
  </fonts>
  <fills count="12">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indexed="9"/>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s>
  <cellStyleXfs count="5">
    <xf numFmtId="0" fontId="0" fillId="0" borderId="0"/>
    <xf numFmtId="16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cellStyleXfs>
  <cellXfs count="193">
    <xf numFmtId="0" fontId="0" fillId="0" borderId="0" xfId="0"/>
    <xf numFmtId="0" fontId="0" fillId="0" borderId="0" xfId="0" applyAlignment="1">
      <alignment wrapText="1"/>
    </xf>
    <xf numFmtId="165" fontId="0" fillId="0" borderId="0" xfId="0" applyNumberFormat="1" applyFont="1" applyAlignment="1">
      <alignment horizontal="center" wrapText="1"/>
    </xf>
    <xf numFmtId="0" fontId="2" fillId="2" borderId="0" xfId="0" applyFont="1" applyFill="1" applyAlignment="1">
      <alignment wrapText="1"/>
    </xf>
    <xf numFmtId="0" fontId="0" fillId="0" borderId="0" xfId="0" applyAlignment="1">
      <alignment horizontal="left" wrapText="1" indent="1"/>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left" wrapText="1" indent="1"/>
    </xf>
    <xf numFmtId="0" fontId="1" fillId="0" borderId="1" xfId="0" applyFont="1" applyBorder="1" applyAlignment="1">
      <alignment horizontal="center" vertical="center" wrapText="1"/>
    </xf>
    <xf numFmtId="0" fontId="6" fillId="0" borderId="1" xfId="0" applyFont="1" applyBorder="1" applyAlignment="1">
      <alignment horizontal="left" wrapText="1" indent="1"/>
    </xf>
    <xf numFmtId="0" fontId="0" fillId="0" borderId="1" xfId="0" applyBorder="1" applyAlignment="1">
      <alignment horizontal="left" wrapText="1" indent="1"/>
    </xf>
    <xf numFmtId="165" fontId="0" fillId="0" borderId="1" xfId="0" applyNumberFormat="1" applyFont="1" applyBorder="1" applyAlignment="1">
      <alignment horizontal="center" vertical="center" wrapText="1"/>
    </xf>
    <xf numFmtId="0" fontId="4" fillId="0" borderId="1" xfId="0" applyFont="1" applyBorder="1" applyAlignment="1">
      <alignment horizontal="right" wrapText="1" indent="2"/>
    </xf>
    <xf numFmtId="0" fontId="4"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0" fontId="0" fillId="0" borderId="1" xfId="0" applyBorder="1" applyAlignment="1">
      <alignment horizontal="right" wrapText="1" indent="2"/>
    </xf>
    <xf numFmtId="0" fontId="0" fillId="3" borderId="1" xfId="0" applyFill="1" applyBorder="1" applyAlignment="1">
      <alignment horizontal="left" wrapText="1" indent="1"/>
    </xf>
    <xf numFmtId="0" fontId="8" fillId="0" borderId="0" xfId="0" applyFont="1" applyFill="1" applyAlignment="1">
      <alignment horizontal="left"/>
    </xf>
    <xf numFmtId="49" fontId="8" fillId="0" borderId="0" xfId="0" applyNumberFormat="1" applyFont="1" applyFill="1" applyAlignment="1">
      <alignment horizontal="left"/>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xf numFmtId="44" fontId="8" fillId="0" borderId="0" xfId="2" applyFont="1" applyFill="1"/>
    <xf numFmtId="0" fontId="9" fillId="0" borderId="0" xfId="0" applyFont="1" applyFill="1" applyAlignment="1">
      <alignment horizontal="left" vertical="center"/>
    </xf>
    <xf numFmtId="49" fontId="8" fillId="0" borderId="0" xfId="0" applyNumberFormat="1" applyFont="1" applyFill="1" applyAlignment="1">
      <alignment horizontal="left" vertical="center"/>
    </xf>
    <xf numFmtId="4" fontId="8" fillId="0" borderId="0" xfId="0" applyNumberFormat="1" applyFont="1" applyFill="1" applyAlignment="1">
      <alignment horizontal="center" vertical="center"/>
    </xf>
    <xf numFmtId="0" fontId="8" fillId="0" borderId="0" xfId="0" applyFont="1" applyFill="1" applyAlignment="1">
      <alignment vertical="center"/>
    </xf>
    <xf numFmtId="44" fontId="8" fillId="0" borderId="0" xfId="2" applyFont="1" applyFill="1" applyAlignment="1">
      <alignment vertical="center"/>
    </xf>
    <xf numFmtId="0" fontId="9" fillId="0" borderId="0" xfId="0" applyFont="1" applyFill="1" applyAlignment="1">
      <alignment horizontal="center" vertical="center"/>
    </xf>
    <xf numFmtId="4" fontId="8" fillId="0" borderId="0" xfId="0" applyNumberFormat="1" applyFont="1" applyFill="1"/>
    <xf numFmtId="44" fontId="13" fillId="0" borderId="0" xfId="2" applyFont="1" applyFill="1"/>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0" fontId="9" fillId="4" borderId="1" xfId="0" applyFont="1" applyFill="1" applyBorder="1" applyAlignment="1">
      <alignment horizontal="left" vertical="center" wrapText="1"/>
    </xf>
    <xf numFmtId="3" fontId="9" fillId="4" borderId="1" xfId="0" applyNumberFormat="1" applyFont="1" applyFill="1" applyBorder="1" applyAlignment="1">
      <alignment horizontal="center" vertical="center" wrapText="1"/>
    </xf>
    <xf numFmtId="4" fontId="9" fillId="4" borderId="1"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49" fontId="9" fillId="5" borderId="1" xfId="0" applyNumberFormat="1" applyFont="1" applyFill="1" applyBorder="1" applyAlignment="1">
      <alignment horizontal="left" vertical="center" wrapText="1"/>
    </xf>
    <xf numFmtId="4" fontId="9" fillId="5" borderId="1" xfId="0" applyNumberFormat="1" applyFont="1" applyFill="1" applyBorder="1" applyAlignment="1">
      <alignment horizontal="center" vertical="center" wrapText="1"/>
    </xf>
    <xf numFmtId="4" fontId="8" fillId="5" borderId="1" xfId="0" applyNumberFormat="1" applyFont="1" applyFill="1" applyBorder="1" applyAlignment="1">
      <alignment horizontal="center" vertical="center" wrapText="1"/>
    </xf>
    <xf numFmtId="4" fontId="14" fillId="5" borderId="1" xfId="1"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49" fontId="9" fillId="6"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49" fontId="9" fillId="6" borderId="1" xfId="0" applyNumberFormat="1" applyFont="1" applyFill="1" applyBorder="1" applyAlignment="1">
      <alignment horizontal="left" vertical="center" wrapText="1"/>
    </xf>
    <xf numFmtId="4" fontId="9" fillId="6" borderId="1" xfId="0" applyNumberFormat="1" applyFont="1" applyFill="1" applyBorder="1" applyAlignment="1">
      <alignment horizontal="center" vertical="center" wrapText="1"/>
    </xf>
    <xf numFmtId="4" fontId="8" fillId="6" borderId="1" xfId="0" applyNumberFormat="1" applyFont="1" applyFill="1" applyBorder="1" applyAlignment="1">
      <alignment horizontal="center" vertical="center" wrapText="1"/>
    </xf>
    <xf numFmtId="4" fontId="14" fillId="6" borderId="1" xfId="1" applyNumberFormat="1" applyFont="1" applyFill="1" applyBorder="1" applyAlignment="1">
      <alignment horizontal="center" vertical="center" wrapText="1"/>
    </xf>
    <xf numFmtId="0" fontId="16" fillId="0" borderId="0" xfId="0" applyFont="1" applyFill="1" applyAlignment="1">
      <alignment horizontal="left"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xf>
    <xf numFmtId="0" fontId="8" fillId="0" borderId="1" xfId="0" applyFont="1" applyFill="1" applyBorder="1" applyAlignment="1">
      <alignment horizontal="left"/>
    </xf>
    <xf numFmtId="49" fontId="17" fillId="0" borderId="1" xfId="0" applyNumberFormat="1" applyFont="1" applyFill="1" applyBorder="1" applyAlignment="1">
      <alignment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1" xfId="1" applyNumberFormat="1" applyFont="1" applyFill="1" applyBorder="1" applyAlignment="1">
      <alignment horizontal="center" vertical="center" wrapText="1"/>
    </xf>
    <xf numFmtId="4" fontId="17" fillId="7" borderId="1" xfId="1" applyNumberFormat="1" applyFont="1" applyFill="1" applyBorder="1" applyAlignment="1">
      <alignment horizontal="center" vertical="center" wrapText="1"/>
    </xf>
    <xf numFmtId="4" fontId="17" fillId="8" borderId="1" xfId="1" applyNumberFormat="1" applyFont="1" applyFill="1" applyBorder="1" applyAlignment="1">
      <alignment horizontal="center" vertical="center" wrapText="1"/>
    </xf>
    <xf numFmtId="4" fontId="8" fillId="7" borderId="1" xfId="1" applyNumberFormat="1" applyFont="1" applyFill="1" applyBorder="1" applyAlignment="1">
      <alignment horizontal="center" vertical="center" wrapText="1"/>
    </xf>
    <xf numFmtId="44" fontId="17" fillId="0" borderId="0" xfId="2" applyFont="1" applyFill="1"/>
    <xf numFmtId="0" fontId="17" fillId="0" borderId="0" xfId="0" applyFont="1" applyFill="1"/>
    <xf numFmtId="0" fontId="8" fillId="0" borderId="1" xfId="0" applyFont="1" applyFill="1" applyBorder="1" applyAlignment="1">
      <alignment horizontal="center" vertical="center" wrapText="1"/>
    </xf>
    <xf numFmtId="49" fontId="18" fillId="0" borderId="1" xfId="0" applyNumberFormat="1" applyFont="1" applyFill="1" applyBorder="1" applyAlignment="1">
      <alignment horizontal="right" vertical="center" wrapText="1"/>
    </xf>
    <xf numFmtId="0" fontId="19" fillId="0" borderId="1" xfId="0" applyFont="1" applyBorder="1" applyAlignment="1">
      <alignment horizontal="center" vertical="center" wrapText="1"/>
    </xf>
    <xf numFmtId="4" fontId="19" fillId="0" borderId="1" xfId="0" applyNumberFormat="1" applyFont="1" applyBorder="1" applyAlignment="1">
      <alignment horizontal="center" vertical="center" wrapText="1"/>
    </xf>
    <xf numFmtId="4" fontId="19" fillId="0" borderId="1" xfId="0" applyNumberFormat="1" applyFont="1" applyFill="1" applyBorder="1" applyAlignment="1">
      <alignment horizontal="center" vertical="center" wrapText="1"/>
    </xf>
    <xf numFmtId="4" fontId="18" fillId="7" borderId="1" xfId="1" applyNumberFormat="1" applyFont="1" applyFill="1" applyBorder="1" applyAlignment="1">
      <alignment horizontal="center" vertical="center" wrapText="1"/>
    </xf>
    <xf numFmtId="4" fontId="19" fillId="7" borderId="1" xfId="1" applyNumberFormat="1" applyFont="1" applyFill="1" applyBorder="1" applyAlignment="1">
      <alignment horizontal="center" vertical="center" wrapText="1"/>
    </xf>
    <xf numFmtId="4" fontId="19" fillId="7"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xf>
    <xf numFmtId="0" fontId="8" fillId="0" borderId="1" xfId="0" applyFont="1" applyBorder="1" applyAlignment="1">
      <alignment horizontal="left" vertical="center" wrapText="1"/>
    </xf>
    <xf numFmtId="4" fontId="8" fillId="7" borderId="1" xfId="0" applyNumberFormat="1" applyFont="1" applyFill="1" applyBorder="1" applyAlignment="1">
      <alignment horizontal="center" vertical="center" wrapText="1"/>
    </xf>
    <xf numFmtId="49" fontId="19" fillId="0" borderId="1" xfId="0" applyNumberFormat="1" applyFont="1" applyBorder="1" applyAlignment="1">
      <alignment horizontal="right" vertical="center" wrapText="1"/>
    </xf>
    <xf numFmtId="0" fontId="8" fillId="0" borderId="1" xfId="0" applyFont="1" applyFill="1" applyBorder="1" applyAlignment="1">
      <alignment horizontal="left" vertical="center" wrapText="1"/>
    </xf>
    <xf numFmtId="0" fontId="8" fillId="7" borderId="1" xfId="0" applyFont="1" applyFill="1" applyBorder="1" applyAlignment="1">
      <alignment horizontal="left" vertical="center" wrapText="1"/>
    </xf>
    <xf numFmtId="49" fontId="19" fillId="7" borderId="1" xfId="0" applyNumberFormat="1" applyFont="1" applyFill="1" applyBorder="1" applyAlignment="1">
      <alignment horizontal="right" vertical="center" wrapText="1"/>
    </xf>
    <xf numFmtId="0" fontId="0" fillId="8" borderId="1" xfId="0" applyFill="1" applyBorder="1" applyAlignment="1">
      <alignment horizontal="left" wrapText="1" indent="1"/>
    </xf>
    <xf numFmtId="49" fontId="15" fillId="6"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9" fillId="7" borderId="1" xfId="0" applyFont="1" applyFill="1" applyBorder="1" applyAlignment="1">
      <alignment horizontal="center" vertical="center" wrapText="1"/>
    </xf>
    <xf numFmtId="165" fontId="0" fillId="0" borderId="0" xfId="0" applyNumberFormat="1" applyAlignment="1">
      <alignment wrapText="1"/>
    </xf>
    <xf numFmtId="49" fontId="19" fillId="0" borderId="1" xfId="0" applyNumberFormat="1" applyFont="1" applyFill="1" applyBorder="1" applyAlignment="1">
      <alignment horizontal="right" vertical="center" wrapText="1"/>
    </xf>
    <xf numFmtId="4" fontId="19" fillId="0" borderId="1" xfId="1" applyNumberFormat="1" applyFont="1" applyFill="1" applyBorder="1" applyAlignment="1">
      <alignment horizontal="center" vertical="center" wrapText="1"/>
    </xf>
    <xf numFmtId="4" fontId="18" fillId="0" borderId="1" xfId="1" applyNumberFormat="1" applyFont="1" applyFill="1" applyBorder="1" applyAlignment="1">
      <alignment horizontal="center" vertical="center" wrapText="1"/>
    </xf>
    <xf numFmtId="4" fontId="17" fillId="0" borderId="1" xfId="1" applyNumberFormat="1" applyFont="1" applyFill="1" applyBorder="1" applyAlignment="1">
      <alignment horizontal="center" vertical="center" wrapText="1"/>
    </xf>
    <xf numFmtId="4" fontId="8" fillId="8" borderId="1" xfId="1" applyNumberFormat="1" applyFont="1" applyFill="1" applyBorder="1" applyAlignment="1">
      <alignment horizontal="center" vertical="center" wrapText="1"/>
    </xf>
    <xf numFmtId="4" fontId="18" fillId="8" borderId="1" xfId="1" applyNumberFormat="1" applyFont="1" applyFill="1" applyBorder="1" applyAlignment="1">
      <alignment horizontal="center" vertical="center" wrapText="1"/>
    </xf>
    <xf numFmtId="4" fontId="8" fillId="8" borderId="1" xfId="0" applyNumberFormat="1" applyFont="1" applyFill="1" applyBorder="1" applyAlignment="1">
      <alignment horizontal="center" vertical="center"/>
    </xf>
    <xf numFmtId="0" fontId="0" fillId="0" borderId="1" xfId="0" applyBorder="1"/>
    <xf numFmtId="49" fontId="8" fillId="7"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0" fillId="0" borderId="1" xfId="0" applyFont="1" applyFill="1" applyBorder="1"/>
    <xf numFmtId="0" fontId="0" fillId="0" borderId="0" xfId="0" applyFont="1" applyFill="1"/>
    <xf numFmtId="0" fontId="0" fillId="0" borderId="1" xfId="0" applyFont="1" applyFill="1" applyBorder="1" applyAlignment="1">
      <alignment horizontal="center"/>
    </xf>
    <xf numFmtId="0" fontId="4" fillId="0" borderId="1" xfId="0" applyFont="1" applyFill="1" applyBorder="1" applyAlignment="1">
      <alignment horizontal="center"/>
    </xf>
    <xf numFmtId="2" fontId="4" fillId="0" borderId="1" xfId="0" applyNumberFormat="1" applyFont="1" applyFill="1" applyBorder="1" applyAlignment="1">
      <alignment horizontal="center"/>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2" fontId="0"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xf>
    <xf numFmtId="2" fontId="21" fillId="0" borderId="1"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0" fontId="0" fillId="0" borderId="0" xfId="0" applyFont="1" applyFill="1" applyAlignment="1">
      <alignment horizontal="center" vertical="center"/>
    </xf>
    <xf numFmtId="2" fontId="0" fillId="0" borderId="1" xfId="0" applyNumberFormat="1" applyBorder="1" applyAlignment="1">
      <alignment horizontal="center" vertical="center"/>
    </xf>
    <xf numFmtId="0" fontId="0" fillId="6" borderId="1" xfId="0" applyFill="1" applyBorder="1"/>
    <xf numFmtId="0" fontId="24" fillId="9" borderId="3" xfId="0" applyFont="1" applyFill="1" applyBorder="1" applyAlignment="1">
      <alignment horizontal="center" vertical="center"/>
    </xf>
    <xf numFmtId="4" fontId="24" fillId="9" borderId="3" xfId="0" applyNumberFormat="1" applyFont="1" applyFill="1" applyBorder="1" applyAlignment="1">
      <alignment horizontal="center" vertical="center"/>
    </xf>
    <xf numFmtId="4" fontId="25" fillId="9" borderId="3" xfId="0" applyNumberFormat="1" applyFont="1" applyFill="1" applyBorder="1" applyAlignment="1">
      <alignment horizontal="center" vertical="center"/>
    </xf>
    <xf numFmtId="0" fontId="24" fillId="0" borderId="1" xfId="0" applyFont="1" applyFill="1" applyBorder="1" applyAlignment="1">
      <alignment horizontal="center" vertical="center"/>
    </xf>
    <xf numFmtId="4" fontId="26" fillId="0" borderId="1" xfId="0" applyNumberFormat="1" applyFont="1" applyFill="1" applyBorder="1" applyAlignment="1">
      <alignment horizontal="center" vertical="center"/>
    </xf>
    <xf numFmtId="4" fontId="24" fillId="0" borderId="1" xfId="0" applyNumberFormat="1" applyFont="1" applyFill="1" applyBorder="1" applyAlignment="1">
      <alignment horizontal="center" vertical="center"/>
    </xf>
    <xf numFmtId="164" fontId="28" fillId="0" borderId="5" xfId="1" applyFont="1" applyFill="1" applyBorder="1" applyAlignment="1">
      <alignment horizontal="center" vertical="center" wrapText="1"/>
    </xf>
    <xf numFmtId="164" fontId="28" fillId="0" borderId="1" xfId="1" applyFont="1" applyFill="1" applyBorder="1" applyAlignment="1">
      <alignment horizontal="center" vertical="center" wrapText="1"/>
    </xf>
    <xf numFmtId="0" fontId="31" fillId="0" borderId="0" xfId="3" applyFont="1"/>
    <xf numFmtId="0" fontId="32" fillId="0" borderId="0" xfId="3" applyFont="1"/>
    <xf numFmtId="2" fontId="33" fillId="0" borderId="0" xfId="3" applyNumberFormat="1" applyFont="1"/>
    <xf numFmtId="4" fontId="30" fillId="0" borderId="0" xfId="0" applyNumberFormat="1" applyFont="1" applyFill="1" applyBorder="1" applyAlignment="1" applyProtection="1">
      <alignment horizontal="center" vertical="center" wrapText="1" shrinkToFit="1"/>
    </xf>
    <xf numFmtId="0" fontId="30" fillId="0" borderId="0" xfId="0" applyNumberFormat="1" applyFont="1" applyFill="1" applyBorder="1" applyAlignment="1" applyProtection="1">
      <alignment horizontal="left" vertical="center" wrapText="1" shrinkToFit="1"/>
    </xf>
    <xf numFmtId="0" fontId="31" fillId="0" borderId="0" xfId="3" applyFont="1" applyAlignment="1">
      <alignment horizontal="center"/>
    </xf>
    <xf numFmtId="49" fontId="34" fillId="0" borderId="0" xfId="3" applyNumberFormat="1" applyFont="1"/>
    <xf numFmtId="0" fontId="34" fillId="0" borderId="0" xfId="3" applyFont="1"/>
    <xf numFmtId="2" fontId="25" fillId="0" borderId="0" xfId="3" applyNumberFormat="1" applyFont="1"/>
    <xf numFmtId="0" fontId="34" fillId="0" borderId="0" xfId="3" applyFont="1" applyAlignment="1">
      <alignment wrapText="1"/>
    </xf>
    <xf numFmtId="2" fontId="25" fillId="0" borderId="0" xfId="3" applyNumberFormat="1" applyFont="1" applyAlignment="1">
      <alignment wrapText="1"/>
    </xf>
    <xf numFmtId="4" fontId="34" fillId="10" borderId="7" xfId="0" applyNumberFormat="1" applyFont="1" applyFill="1" applyBorder="1" applyAlignment="1">
      <alignment horizontal="left" vertical="center"/>
    </xf>
    <xf numFmtId="3" fontId="35" fillId="10" borderId="7" xfId="0" applyNumberFormat="1" applyFont="1" applyFill="1" applyBorder="1" applyAlignment="1">
      <alignment horizontal="left" vertical="center"/>
    </xf>
    <xf numFmtId="4" fontId="36" fillId="10" borderId="7" xfId="0" applyNumberFormat="1" applyFont="1" applyFill="1" applyBorder="1" applyAlignment="1">
      <alignment horizontal="left" vertical="center"/>
    </xf>
    <xf numFmtId="2" fontId="25" fillId="0" borderId="0" xfId="3" applyNumberFormat="1" applyFont="1" applyAlignment="1">
      <alignment horizontal="left" vertical="center" wrapText="1"/>
    </xf>
    <xf numFmtId="4" fontId="30" fillId="0" borderId="0" xfId="0" applyNumberFormat="1" applyFont="1" applyFill="1" applyBorder="1" applyAlignment="1" applyProtection="1">
      <alignment horizontal="left" vertical="center" wrapText="1" shrinkToFit="1"/>
    </xf>
    <xf numFmtId="4" fontId="34" fillId="10" borderId="0" xfId="0" applyNumberFormat="1" applyFont="1" applyFill="1" applyBorder="1" applyAlignment="1"/>
    <xf numFmtId="3" fontId="35" fillId="10" borderId="0" xfId="0" applyNumberFormat="1" applyFont="1" applyFill="1" applyBorder="1" applyAlignment="1"/>
    <xf numFmtId="4" fontId="36" fillId="10" borderId="0" xfId="0" applyNumberFormat="1" applyFont="1" applyFill="1" applyBorder="1" applyAlignment="1">
      <alignment horizontal="center"/>
    </xf>
    <xf numFmtId="49" fontId="9" fillId="0" borderId="0" xfId="3" applyNumberFormat="1" applyFont="1" applyAlignment="1"/>
    <xf numFmtId="49" fontId="0" fillId="7" borderId="0" xfId="0" applyNumberFormat="1" applyFill="1" applyBorder="1" applyAlignment="1">
      <alignment horizontal="center" vertical="center" wrapText="1"/>
    </xf>
    <xf numFmtId="49" fontId="37" fillId="10" borderId="0" xfId="0" applyNumberFormat="1" applyFont="1" applyFill="1" applyBorder="1" applyAlignment="1">
      <alignment wrapText="1"/>
    </xf>
    <xf numFmtId="49" fontId="0" fillId="10" borderId="0" xfId="0" applyNumberFormat="1" applyFill="1" applyBorder="1" applyAlignment="1">
      <alignment horizontal="center" vertical="center" wrapText="1"/>
    </xf>
    <xf numFmtId="4" fontId="0" fillId="10" borderId="0" xfId="0" applyNumberFormat="1" applyFill="1" applyBorder="1" applyAlignment="1">
      <alignment horizontal="center" vertical="center" wrapText="1"/>
    </xf>
    <xf numFmtId="49" fontId="0" fillId="10" borderId="0" xfId="0" applyNumberFormat="1" applyFill="1" applyBorder="1" applyAlignment="1">
      <alignment wrapText="1"/>
    </xf>
    <xf numFmtId="4" fontId="36" fillId="10" borderId="0" xfId="0" applyNumberFormat="1" applyFont="1" applyFill="1" applyBorder="1" applyAlignment="1">
      <alignment horizontal="left" vertical="center"/>
    </xf>
    <xf numFmtId="49" fontId="8" fillId="0" borderId="1" xfId="0" applyNumberFormat="1" applyFont="1" applyBorder="1" applyAlignment="1">
      <alignment horizontal="left" vertical="center" wrapText="1"/>
    </xf>
    <xf numFmtId="49" fontId="16"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164" fontId="27" fillId="9" borderId="10" xfId="1" applyFont="1" applyFill="1" applyBorder="1" applyAlignment="1">
      <alignment horizontal="center" vertical="center" wrapText="1"/>
    </xf>
    <xf numFmtId="49" fontId="19" fillId="2" borderId="1" xfId="0" applyNumberFormat="1" applyFont="1" applyFill="1" applyBorder="1" applyAlignment="1">
      <alignment horizontal="right" vertical="center" wrapText="1"/>
    </xf>
    <xf numFmtId="4" fontId="8" fillId="11" borderId="1" xfId="3" applyNumberFormat="1" applyFont="1" applyFill="1" applyBorder="1" applyAlignment="1">
      <alignment horizontal="center" vertical="center" wrapText="1"/>
    </xf>
    <xf numFmtId="4" fontId="8" fillId="0" borderId="1" xfId="3" applyNumberFormat="1" applyFont="1" applyBorder="1" applyAlignment="1">
      <alignment horizontal="center" vertical="center" wrapText="1"/>
    </xf>
    <xf numFmtId="0" fontId="30" fillId="0" borderId="4" xfId="0" applyNumberFormat="1" applyFont="1" applyFill="1" applyBorder="1" applyAlignment="1" applyProtection="1">
      <alignment horizontal="left" vertical="center" wrapText="1" shrinkToFit="1"/>
    </xf>
    <xf numFmtId="0" fontId="30" fillId="0" borderId="2" xfId="0" applyNumberFormat="1" applyFont="1" applyFill="1" applyBorder="1" applyAlignment="1" applyProtection="1">
      <alignment horizontal="left" vertical="center" wrapText="1" shrinkToFit="1"/>
    </xf>
    <xf numFmtId="0" fontId="30" fillId="0" borderId="5" xfId="0" applyNumberFormat="1" applyFont="1" applyFill="1" applyBorder="1" applyAlignment="1" applyProtection="1">
      <alignment horizontal="left" vertical="center" wrapText="1" shrinkToFit="1"/>
    </xf>
    <xf numFmtId="0" fontId="30" fillId="7" borderId="4" xfId="0" applyNumberFormat="1" applyFont="1" applyFill="1" applyBorder="1" applyAlignment="1" applyProtection="1">
      <alignment horizontal="left" vertical="center" wrapText="1" shrinkToFit="1"/>
    </xf>
    <xf numFmtId="0" fontId="30" fillId="7" borderId="2" xfId="0" applyNumberFormat="1" applyFont="1" applyFill="1" applyBorder="1" applyAlignment="1" applyProtection="1">
      <alignment horizontal="left" vertical="center" wrapText="1" shrinkToFit="1"/>
    </xf>
    <xf numFmtId="0" fontId="30" fillId="7" borderId="5" xfId="0" applyNumberFormat="1" applyFont="1" applyFill="1" applyBorder="1" applyAlignment="1" applyProtection="1">
      <alignment horizontal="left" vertical="center" wrapText="1" shrinkToFit="1"/>
    </xf>
    <xf numFmtId="0" fontId="34" fillId="0" borderId="0" xfId="3" applyFont="1" applyAlignment="1">
      <alignment horizontal="left" wrapText="1"/>
    </xf>
    <xf numFmtId="4" fontId="8" fillId="11" borderId="1" xfId="4" applyNumberFormat="1" applyFont="1" applyFill="1" applyBorder="1" applyAlignment="1">
      <alignment horizontal="center" vertical="center" wrapText="1"/>
    </xf>
    <xf numFmtId="0" fontId="25" fillId="0" borderId="0" xfId="3" applyFont="1" applyAlignment="1">
      <alignment horizontal="left" vertical="center" wrapText="1"/>
    </xf>
    <xf numFmtId="4" fontId="8" fillId="0" borderId="4" xfId="3" applyNumberFormat="1" applyFont="1" applyBorder="1" applyAlignment="1">
      <alignment horizontal="center" wrapText="1"/>
    </xf>
    <xf numFmtId="4" fontId="8" fillId="0" borderId="2" xfId="3" applyNumberFormat="1" applyFont="1" applyBorder="1" applyAlignment="1">
      <alignment horizontal="center" wrapText="1"/>
    </xf>
    <xf numFmtId="4" fontId="8" fillId="0" borderId="5" xfId="3" applyNumberFormat="1" applyFont="1" applyBorder="1" applyAlignment="1">
      <alignment horizontal="center" wrapText="1"/>
    </xf>
    <xf numFmtId="4" fontId="8" fillId="0" borderId="4" xfId="4" applyNumberFormat="1" applyFont="1" applyBorder="1" applyAlignment="1">
      <alignment horizontal="center" vertical="center" wrapText="1"/>
    </xf>
    <xf numFmtId="4" fontId="8" fillId="0" borderId="2" xfId="4" applyNumberFormat="1" applyFont="1" applyBorder="1" applyAlignment="1">
      <alignment horizontal="center" vertical="center" wrapText="1"/>
    </xf>
    <xf numFmtId="4" fontId="8" fillId="0" borderId="5" xfId="4" applyNumberFormat="1" applyFont="1" applyBorder="1" applyAlignment="1">
      <alignment horizontal="center" vertical="center" wrapText="1"/>
    </xf>
    <xf numFmtId="4" fontId="8" fillId="0" borderId="4" xfId="3" applyNumberFormat="1" applyFont="1" applyBorder="1" applyAlignment="1">
      <alignment horizontal="center" vertical="center" wrapText="1"/>
    </xf>
    <xf numFmtId="4" fontId="8" fillId="0" borderId="2" xfId="3" applyNumberFormat="1" applyFont="1" applyBorder="1" applyAlignment="1">
      <alignment horizontal="center" vertical="center" wrapText="1"/>
    </xf>
    <xf numFmtId="4" fontId="8" fillId="0" borderId="5" xfId="3" applyNumberFormat="1" applyFont="1" applyBorder="1" applyAlignment="1">
      <alignment horizontal="center" vertical="center" wrapText="1"/>
    </xf>
    <xf numFmtId="0" fontId="24" fillId="9" borderId="8" xfId="0" applyFont="1" applyFill="1" applyBorder="1" applyAlignment="1">
      <alignment horizontal="right" vertical="center"/>
    </xf>
    <xf numFmtId="0" fontId="24" fillId="9" borderId="7" xfId="0" applyFont="1" applyFill="1" applyBorder="1" applyAlignment="1">
      <alignment horizontal="right" vertical="center"/>
    </xf>
    <xf numFmtId="0" fontId="24" fillId="9" borderId="9" xfId="0" applyFont="1" applyFill="1" applyBorder="1" applyAlignment="1">
      <alignment horizontal="right" vertical="center"/>
    </xf>
    <xf numFmtId="0" fontId="24" fillId="0" borderId="4" xfId="0" applyFont="1" applyFill="1" applyBorder="1" applyAlignment="1">
      <alignment horizontal="right" vertical="center"/>
    </xf>
    <xf numFmtId="0" fontId="24" fillId="0" borderId="2" xfId="0" applyFont="1" applyFill="1" applyBorder="1" applyAlignment="1">
      <alignment horizontal="right" vertical="center"/>
    </xf>
    <xf numFmtId="0" fontId="24" fillId="0" borderId="5" xfId="0" applyFont="1" applyFill="1" applyBorder="1" applyAlignment="1">
      <alignment horizontal="right" vertical="center"/>
    </xf>
    <xf numFmtId="0" fontId="9" fillId="0" borderId="1" xfId="0" applyFont="1" applyFill="1" applyBorder="1" applyAlignment="1">
      <alignment horizontal="center" vertical="center" wrapText="1"/>
    </xf>
    <xf numFmtId="49" fontId="29" fillId="7" borderId="6" xfId="0" applyNumberFormat="1" applyFont="1" applyFill="1" applyBorder="1" applyAlignment="1">
      <alignment horizontal="center" vertical="center" wrapText="1"/>
    </xf>
    <xf numFmtId="49" fontId="29" fillId="7" borderId="0"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49"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39" fillId="8" borderId="4" xfId="0" applyNumberFormat="1" applyFont="1" applyFill="1" applyBorder="1" applyAlignment="1">
      <alignment horizontal="center" wrapText="1"/>
    </xf>
    <xf numFmtId="49" fontId="39" fillId="8" borderId="5" xfId="0" applyNumberFormat="1" applyFont="1" applyFill="1" applyBorder="1" applyAlignment="1">
      <alignment horizontal="center" wrapText="1"/>
    </xf>
    <xf numFmtId="4" fontId="8" fillId="0" borderId="0" xfId="0" applyNumberFormat="1" applyFont="1" applyAlignment="1">
      <alignment horizontal="left"/>
    </xf>
    <xf numFmtId="49" fontId="39" fillId="2" borderId="4" xfId="0" applyNumberFormat="1" applyFont="1" applyFill="1" applyBorder="1" applyAlignment="1">
      <alignment horizontal="center" wrapText="1"/>
    </xf>
    <xf numFmtId="49" fontId="39" fillId="2" borderId="5" xfId="0" applyNumberFormat="1" applyFont="1" applyFill="1" applyBorder="1" applyAlignment="1">
      <alignment horizontal="center" wrapText="1"/>
    </xf>
    <xf numFmtId="4" fontId="17" fillId="2" borderId="1" xfId="1" applyNumberFormat="1" applyFont="1" applyFill="1" applyBorder="1" applyAlignment="1">
      <alignment horizontal="center" vertical="center" wrapText="1"/>
    </xf>
    <xf numFmtId="0" fontId="19" fillId="0" borderId="1" xfId="0" applyFont="1" applyFill="1" applyBorder="1" applyAlignment="1">
      <alignment horizontal="right" vertical="center" wrapText="1"/>
    </xf>
  </cellXfs>
  <cellStyles count="5">
    <cellStyle name="Денежный" xfId="2" builtinId="4"/>
    <cellStyle name="Обычный" xfId="0" builtinId="0"/>
    <cellStyle name="Обычный 3 2 2" xfId="3"/>
    <cellStyle name="Обычный 3 2 2 2" xfId="4"/>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5"/>
  <sheetViews>
    <sheetView tabSelected="1" zoomScale="85" zoomScaleNormal="85" workbookViewId="0">
      <selection activeCell="E9" sqref="E9"/>
    </sheetView>
  </sheetViews>
  <sheetFormatPr defaultRowHeight="15" outlineLevelRow="3" x14ac:dyDescent="0.25"/>
  <cols>
    <col min="4" max="4" width="85.42578125" customWidth="1"/>
    <col min="6" max="6" width="10.42578125" customWidth="1"/>
    <col min="7" max="7" width="11.5703125" customWidth="1"/>
    <col min="8" max="10" width="10.42578125" customWidth="1"/>
    <col min="11" max="13" width="11.7109375" bestFit="1" customWidth="1"/>
  </cols>
  <sheetData>
    <row r="1" spans="1:14" s="21" customFormat="1" ht="12.75" x14ac:dyDescent="0.2">
      <c r="A1" s="17"/>
      <c r="B1" s="18"/>
      <c r="C1" s="17"/>
      <c r="D1" s="19"/>
      <c r="E1" s="17"/>
      <c r="F1" s="20"/>
      <c r="G1" s="20"/>
      <c r="H1" s="20"/>
      <c r="I1" s="20"/>
      <c r="J1" s="20"/>
      <c r="K1" s="20"/>
      <c r="L1" s="180" t="s">
        <v>39</v>
      </c>
      <c r="M1" s="181"/>
      <c r="N1" s="22"/>
    </row>
    <row r="2" spans="1:14" s="21" customFormat="1" ht="12.75" x14ac:dyDescent="0.2">
      <c r="A2" s="17"/>
      <c r="B2" s="18"/>
      <c r="C2" s="17"/>
      <c r="D2" s="19"/>
      <c r="E2" s="17"/>
      <c r="F2" s="20"/>
      <c r="G2" s="20"/>
      <c r="H2" s="20"/>
      <c r="I2" s="20"/>
      <c r="J2" s="20"/>
      <c r="K2" s="20"/>
      <c r="L2" s="181"/>
      <c r="M2" s="181"/>
      <c r="N2" s="22"/>
    </row>
    <row r="3" spans="1:14" s="21" customFormat="1" ht="12.75" x14ac:dyDescent="0.2">
      <c r="A3" s="17"/>
      <c r="B3" s="18"/>
      <c r="C3" s="17"/>
      <c r="D3" s="19"/>
      <c r="E3" s="17"/>
      <c r="F3" s="20"/>
      <c r="G3" s="20"/>
      <c r="H3" s="20"/>
      <c r="I3" s="20"/>
      <c r="J3" s="20"/>
      <c r="K3" s="20"/>
      <c r="L3" s="181"/>
      <c r="M3" s="181"/>
      <c r="N3" s="22"/>
    </row>
    <row r="4" spans="1:14" s="26" customFormat="1" ht="25.5" customHeight="1" x14ac:dyDescent="0.25">
      <c r="A4" s="23" t="s">
        <v>40</v>
      </c>
      <c r="B4" s="24"/>
      <c r="C4" s="19"/>
      <c r="D4" s="19"/>
      <c r="E4" s="19"/>
      <c r="F4" s="20"/>
      <c r="G4" s="25"/>
      <c r="H4" s="20"/>
      <c r="I4" s="20"/>
      <c r="J4" s="20"/>
      <c r="K4" s="20"/>
      <c r="L4" s="20"/>
      <c r="M4" s="20"/>
      <c r="N4" s="27"/>
    </row>
    <row r="5" spans="1:14" s="26" customFormat="1" ht="21.75" customHeight="1" x14ac:dyDescent="0.25">
      <c r="A5" s="23" t="s">
        <v>105</v>
      </c>
      <c r="B5" s="24"/>
      <c r="C5" s="19"/>
      <c r="D5" s="19"/>
      <c r="E5" s="19"/>
      <c r="F5" s="20"/>
      <c r="G5" s="25"/>
      <c r="H5" s="20"/>
      <c r="I5" s="20"/>
      <c r="J5" s="20"/>
      <c r="K5" s="20"/>
      <c r="L5" s="20"/>
      <c r="M5" s="20"/>
      <c r="N5" s="27"/>
    </row>
    <row r="6" spans="1:14" s="26" customFormat="1" ht="12.75" x14ac:dyDescent="0.25">
      <c r="A6" s="54"/>
      <c r="B6" s="24"/>
      <c r="C6" s="19"/>
      <c r="D6" s="19"/>
      <c r="E6" s="19"/>
      <c r="F6" s="20"/>
      <c r="G6" s="25"/>
      <c r="H6" s="20"/>
      <c r="I6" s="20"/>
      <c r="J6" s="20"/>
      <c r="K6" s="20"/>
      <c r="L6" s="20"/>
      <c r="M6" s="20"/>
      <c r="N6" s="27"/>
    </row>
    <row r="7" spans="1:14" s="21" customFormat="1" ht="15.75" x14ac:dyDescent="0.2">
      <c r="A7" s="182"/>
      <c r="B7" s="182"/>
      <c r="C7" s="182"/>
      <c r="D7" s="182"/>
      <c r="E7" s="182"/>
      <c r="F7" s="182"/>
      <c r="G7" s="182"/>
      <c r="H7" s="182"/>
      <c r="I7" s="182"/>
      <c r="J7" s="182"/>
      <c r="K7" s="182"/>
      <c r="L7" s="182"/>
      <c r="M7" s="182"/>
      <c r="N7" s="22"/>
    </row>
    <row r="8" spans="1:14" s="21" customFormat="1" ht="17.25" customHeight="1" x14ac:dyDescent="0.25">
      <c r="A8" s="186"/>
      <c r="B8" s="187"/>
      <c r="C8" s="188" t="s">
        <v>288</v>
      </c>
      <c r="D8" s="19"/>
      <c r="E8" s="17"/>
      <c r="F8" s="20"/>
      <c r="G8" s="25"/>
      <c r="H8" s="20"/>
      <c r="I8" s="20"/>
      <c r="J8" s="20"/>
      <c r="K8" s="20"/>
      <c r="L8" s="20"/>
      <c r="M8" s="20"/>
      <c r="N8" s="22"/>
    </row>
    <row r="9" spans="1:14" s="21" customFormat="1" ht="17.25" customHeight="1" x14ac:dyDescent="0.25">
      <c r="A9" s="189"/>
      <c r="B9" s="190"/>
      <c r="C9" s="188" t="s">
        <v>289</v>
      </c>
      <c r="D9" s="19"/>
      <c r="E9" s="17"/>
      <c r="F9" s="20"/>
      <c r="G9" s="25"/>
      <c r="H9" s="20"/>
      <c r="I9" s="20"/>
      <c r="J9" s="20"/>
      <c r="K9" s="20"/>
      <c r="L9" s="20"/>
      <c r="M9" s="20"/>
      <c r="N9" s="22"/>
    </row>
    <row r="10" spans="1:14" s="21" customFormat="1" ht="16.5" x14ac:dyDescent="0.2">
      <c r="A10" s="183" t="s">
        <v>41</v>
      </c>
      <c r="B10" s="183"/>
      <c r="C10" s="183"/>
      <c r="D10" s="183"/>
      <c r="E10" s="183"/>
      <c r="F10" s="183"/>
      <c r="G10" s="183"/>
      <c r="H10" s="183"/>
      <c r="I10" s="183"/>
      <c r="J10" s="183"/>
      <c r="K10" s="28"/>
      <c r="L10" s="28"/>
      <c r="M10" s="20"/>
      <c r="N10" s="22"/>
    </row>
    <row r="11" spans="1:14" s="21" customFormat="1" ht="12.75" x14ac:dyDescent="0.2">
      <c r="A11" s="17"/>
      <c r="B11" s="18"/>
      <c r="C11" s="17"/>
      <c r="D11" s="19"/>
      <c r="E11" s="17"/>
      <c r="F11" s="20"/>
      <c r="G11" s="25"/>
      <c r="H11" s="20"/>
      <c r="I11" s="20"/>
      <c r="J11" s="20"/>
      <c r="K11" s="20"/>
      <c r="L11" s="20"/>
      <c r="M11" s="20"/>
      <c r="N11" s="22"/>
    </row>
    <row r="12" spans="1:14" s="21" customFormat="1" ht="12.75" x14ac:dyDescent="0.2">
      <c r="A12" s="17"/>
      <c r="B12" s="18"/>
      <c r="C12" s="17"/>
      <c r="D12" s="19"/>
      <c r="E12" s="17"/>
      <c r="F12" s="20"/>
      <c r="G12" s="25"/>
      <c r="H12" s="20"/>
      <c r="I12" s="20"/>
      <c r="J12" s="20"/>
      <c r="K12" s="20"/>
      <c r="L12" s="20"/>
      <c r="M12" s="20"/>
      <c r="N12" s="22"/>
    </row>
    <row r="13" spans="1:14" s="21" customFormat="1" ht="29.45" customHeight="1" x14ac:dyDescent="0.2">
      <c r="A13" s="177" t="s">
        <v>42</v>
      </c>
      <c r="B13" s="184" t="s">
        <v>43</v>
      </c>
      <c r="C13" s="185" t="s">
        <v>44</v>
      </c>
      <c r="D13" s="177" t="s">
        <v>45</v>
      </c>
      <c r="E13" s="177" t="s">
        <v>46</v>
      </c>
      <c r="F13" s="177" t="s">
        <v>47</v>
      </c>
      <c r="G13" s="177" t="s">
        <v>48</v>
      </c>
      <c r="H13" s="177" t="s">
        <v>269</v>
      </c>
      <c r="I13" s="177"/>
      <c r="J13" s="177"/>
      <c r="K13" s="177" t="s">
        <v>49</v>
      </c>
      <c r="L13" s="177"/>
      <c r="M13" s="177"/>
    </row>
    <row r="14" spans="1:14" s="21" customFormat="1" ht="18" customHeight="1" x14ac:dyDescent="0.2">
      <c r="A14" s="177"/>
      <c r="B14" s="184"/>
      <c r="C14" s="185"/>
      <c r="D14" s="177"/>
      <c r="E14" s="177"/>
      <c r="F14" s="177"/>
      <c r="G14" s="177"/>
      <c r="H14" s="31" t="s">
        <v>50</v>
      </c>
      <c r="I14" s="31" t="s">
        <v>51</v>
      </c>
      <c r="J14" s="31" t="s">
        <v>52</v>
      </c>
      <c r="K14" s="31" t="s">
        <v>50</v>
      </c>
      <c r="L14" s="31" t="s">
        <v>51</v>
      </c>
      <c r="M14" s="31" t="s">
        <v>52</v>
      </c>
      <c r="N14" s="22"/>
    </row>
    <row r="15" spans="1:14" s="21" customFormat="1" ht="15.75" customHeight="1" x14ac:dyDescent="0.2">
      <c r="A15" s="32">
        <v>1</v>
      </c>
      <c r="B15" s="33">
        <f>A15+1</f>
        <v>2</v>
      </c>
      <c r="C15" s="32">
        <f>B15+1</f>
        <v>3</v>
      </c>
      <c r="D15" s="32">
        <f>C15+1</f>
        <v>4</v>
      </c>
      <c r="E15" s="32">
        <f t="shared" ref="E15:M15" si="0">D15+1</f>
        <v>5</v>
      </c>
      <c r="F15" s="32">
        <f t="shared" si="0"/>
        <v>6</v>
      </c>
      <c r="G15" s="34">
        <f t="shared" si="0"/>
        <v>7</v>
      </c>
      <c r="H15" s="32">
        <f>G15+1</f>
        <v>8</v>
      </c>
      <c r="I15" s="32">
        <f t="shared" si="0"/>
        <v>9</v>
      </c>
      <c r="J15" s="32">
        <f t="shared" si="0"/>
        <v>10</v>
      </c>
      <c r="K15" s="32">
        <f t="shared" si="0"/>
        <v>11</v>
      </c>
      <c r="L15" s="32">
        <f t="shared" si="0"/>
        <v>12</v>
      </c>
      <c r="M15" s="32">
        <f t="shared" si="0"/>
        <v>13</v>
      </c>
      <c r="N15" s="30"/>
    </row>
    <row r="16" spans="1:14" s="21" customFormat="1" ht="12.75" x14ac:dyDescent="0.2">
      <c r="A16" s="35"/>
      <c r="B16" s="36"/>
      <c r="C16" s="35"/>
      <c r="D16" s="37" t="s">
        <v>92</v>
      </c>
      <c r="E16" s="35"/>
      <c r="F16" s="35"/>
      <c r="G16" s="38"/>
      <c r="H16" s="35"/>
      <c r="I16" s="35"/>
      <c r="J16" s="35"/>
      <c r="K16" s="39">
        <f>K466</f>
        <v>0</v>
      </c>
      <c r="L16" s="39">
        <f>L466</f>
        <v>0</v>
      </c>
      <c r="M16" s="39">
        <f>M466</f>
        <v>0</v>
      </c>
      <c r="N16" s="22"/>
    </row>
    <row r="17" spans="1:14" s="21" customFormat="1" ht="12.75" x14ac:dyDescent="0.2">
      <c r="A17" s="40"/>
      <c r="B17" s="41"/>
      <c r="C17" s="42"/>
      <c r="D17" s="43" t="s">
        <v>11</v>
      </c>
      <c r="E17" s="42"/>
      <c r="F17" s="44"/>
      <c r="G17" s="45"/>
      <c r="H17" s="45"/>
      <c r="I17" s="45"/>
      <c r="J17" s="45"/>
      <c r="K17" s="46"/>
      <c r="L17" s="46"/>
      <c r="M17" s="46"/>
      <c r="N17" s="22"/>
    </row>
    <row r="18" spans="1:14" s="21" customFormat="1" ht="12.75" x14ac:dyDescent="0.2">
      <c r="A18" s="47"/>
      <c r="B18" s="48"/>
      <c r="C18" s="49"/>
      <c r="D18" s="50" t="s">
        <v>91</v>
      </c>
      <c r="E18" s="49"/>
      <c r="F18" s="51"/>
      <c r="G18" s="52"/>
      <c r="H18" s="52"/>
      <c r="I18" s="52"/>
      <c r="J18" s="52"/>
      <c r="K18" s="53">
        <f>SUM(K19:K31)</f>
        <v>0</v>
      </c>
      <c r="L18" s="53">
        <f>SUM(L19:L31)</f>
        <v>0</v>
      </c>
      <c r="M18" s="53">
        <f>SUM(M19:M31)</f>
        <v>0</v>
      </c>
      <c r="N18" s="22"/>
    </row>
    <row r="19" spans="1:14" s="66" customFormat="1" ht="25.5" outlineLevel="2" x14ac:dyDescent="0.2">
      <c r="A19" s="55"/>
      <c r="B19" s="56"/>
      <c r="C19" s="57"/>
      <c r="D19" s="58" t="s">
        <v>270</v>
      </c>
      <c r="E19" s="59" t="s">
        <v>53</v>
      </c>
      <c r="F19" s="60"/>
      <c r="G19" s="61">
        <v>69</v>
      </c>
      <c r="H19" s="62">
        <f>SUMPRODUCT(H20:H21,G20:G21)/G19</f>
        <v>0</v>
      </c>
      <c r="I19" s="63"/>
      <c r="J19" s="64">
        <f>SUM(H19:I19)</f>
        <v>0</v>
      </c>
      <c r="K19" s="62">
        <f>G19*H19</f>
        <v>0</v>
      </c>
      <c r="L19" s="62">
        <f>G19*I19</f>
        <v>0</v>
      </c>
      <c r="M19" s="62">
        <f>G19*J19</f>
        <v>0</v>
      </c>
      <c r="N19" s="65"/>
    </row>
    <row r="20" spans="1:14" s="66" customFormat="1" ht="12.75" outlineLevel="3" x14ac:dyDescent="0.2">
      <c r="A20" s="55"/>
      <c r="B20" s="55"/>
      <c r="C20" s="67"/>
      <c r="D20" s="68" t="s">
        <v>54</v>
      </c>
      <c r="E20" s="69" t="s">
        <v>55</v>
      </c>
      <c r="F20" s="70">
        <f>1.05*0.08</f>
        <v>8.4000000000000005E-2</v>
      </c>
      <c r="G20" s="61">
        <f>F20*G19</f>
        <v>5.7960000000000003</v>
      </c>
      <c r="H20" s="63"/>
      <c r="I20" s="72"/>
      <c r="J20" s="73"/>
      <c r="K20" s="72"/>
      <c r="L20" s="72"/>
      <c r="M20" s="72"/>
      <c r="N20" s="65"/>
    </row>
    <row r="21" spans="1:14" s="66" customFormat="1" ht="12.75" outlineLevel="3" x14ac:dyDescent="0.2">
      <c r="A21" s="55"/>
      <c r="B21" s="55"/>
      <c r="C21" s="67"/>
      <c r="D21" s="68" t="s">
        <v>56</v>
      </c>
      <c r="E21" s="69" t="s">
        <v>53</v>
      </c>
      <c r="F21" s="74">
        <v>1</v>
      </c>
      <c r="G21" s="61">
        <f>F21*G19</f>
        <v>69</v>
      </c>
      <c r="H21" s="63"/>
      <c r="I21" s="72"/>
      <c r="J21" s="73"/>
      <c r="K21" s="72"/>
      <c r="L21" s="72"/>
      <c r="M21" s="72"/>
      <c r="N21" s="65"/>
    </row>
    <row r="22" spans="1:14" s="21" customFormat="1" ht="12.75" outlineLevel="2" x14ac:dyDescent="0.2">
      <c r="A22" s="55"/>
      <c r="B22" s="56"/>
      <c r="C22" s="57"/>
      <c r="D22" s="58" t="s">
        <v>57</v>
      </c>
      <c r="E22" s="59" t="s">
        <v>53</v>
      </c>
      <c r="F22" s="60"/>
      <c r="G22" s="61">
        <f>G19</f>
        <v>69</v>
      </c>
      <c r="H22" s="62">
        <f>SUMPRODUCT(H23:H26,G23:G26)/G22</f>
        <v>0</v>
      </c>
      <c r="I22" s="63"/>
      <c r="J22" s="64">
        <f>SUM(H22:I22)</f>
        <v>0</v>
      </c>
      <c r="K22" s="62">
        <f>G22*H22</f>
        <v>0</v>
      </c>
      <c r="L22" s="62">
        <f>G22*I22</f>
        <v>0</v>
      </c>
      <c r="M22" s="62">
        <f>G22*J22</f>
        <v>0</v>
      </c>
      <c r="N22" s="22"/>
    </row>
    <row r="23" spans="1:14" s="21" customFormat="1" ht="12.75" outlineLevel="3" x14ac:dyDescent="0.2">
      <c r="A23" s="55"/>
      <c r="B23" s="56"/>
      <c r="C23" s="57"/>
      <c r="D23" s="68" t="s">
        <v>58</v>
      </c>
      <c r="E23" s="59" t="s">
        <v>53</v>
      </c>
      <c r="F23" s="70">
        <v>1.05</v>
      </c>
      <c r="G23" s="61">
        <f>F23*$G$22</f>
        <v>72.45</v>
      </c>
      <c r="H23" s="63"/>
      <c r="I23" s="72"/>
      <c r="J23" s="73"/>
      <c r="K23" s="72"/>
      <c r="L23" s="72"/>
      <c r="M23" s="72"/>
      <c r="N23" s="22"/>
    </row>
    <row r="24" spans="1:14" s="21" customFormat="1" ht="12.75" outlineLevel="3" x14ac:dyDescent="0.2">
      <c r="A24" s="55"/>
      <c r="B24" s="56"/>
      <c r="C24" s="57"/>
      <c r="D24" s="68" t="s">
        <v>59</v>
      </c>
      <c r="E24" s="69" t="s">
        <v>55</v>
      </c>
      <c r="F24" s="70">
        <f>0.01*15</f>
        <v>0.15</v>
      </c>
      <c r="G24" s="61">
        <f>F24*$G$22</f>
        <v>10.35</v>
      </c>
      <c r="H24" s="63"/>
      <c r="I24" s="72"/>
      <c r="J24" s="73"/>
      <c r="K24" s="72"/>
      <c r="L24" s="72"/>
      <c r="M24" s="72"/>
      <c r="N24" s="22"/>
    </row>
    <row r="25" spans="1:14" s="21" customFormat="1" ht="12.75" outlineLevel="3" x14ac:dyDescent="0.2">
      <c r="A25" s="55"/>
      <c r="B25" s="56"/>
      <c r="C25" s="57"/>
      <c r="D25" s="68" t="s">
        <v>60</v>
      </c>
      <c r="E25" s="69" t="s">
        <v>55</v>
      </c>
      <c r="F25" s="70">
        <f>0.0045*15</f>
        <v>6.7499999999999991E-2</v>
      </c>
      <c r="G25" s="61">
        <f>F25*$G$22</f>
        <v>4.6574999999999998</v>
      </c>
      <c r="H25" s="63"/>
      <c r="I25" s="72"/>
      <c r="J25" s="73"/>
      <c r="K25" s="72"/>
      <c r="L25" s="72"/>
      <c r="M25" s="72"/>
      <c r="N25" s="22"/>
    </row>
    <row r="26" spans="1:14" s="21" customFormat="1" ht="12.75" outlineLevel="3" x14ac:dyDescent="0.2">
      <c r="A26" s="55"/>
      <c r="B26" s="56"/>
      <c r="C26" s="57"/>
      <c r="D26" s="68" t="s">
        <v>56</v>
      </c>
      <c r="E26" s="69" t="s">
        <v>53</v>
      </c>
      <c r="F26" s="74">
        <v>1</v>
      </c>
      <c r="G26" s="61">
        <f>F26*$G$22</f>
        <v>69</v>
      </c>
      <c r="H26" s="63"/>
      <c r="I26" s="72"/>
      <c r="J26" s="73"/>
      <c r="K26" s="72"/>
      <c r="L26" s="72"/>
      <c r="M26" s="72"/>
      <c r="N26" s="22"/>
    </row>
    <row r="27" spans="1:14" s="21" customFormat="1" ht="25.5" outlineLevel="2" x14ac:dyDescent="0.2">
      <c r="A27" s="55"/>
      <c r="B27" s="56"/>
      <c r="C27" s="57"/>
      <c r="D27" s="76" t="s">
        <v>61</v>
      </c>
      <c r="E27" s="59" t="s">
        <v>53</v>
      </c>
      <c r="F27" s="77"/>
      <c r="G27" s="61">
        <f>G22</f>
        <v>69</v>
      </c>
      <c r="H27" s="62">
        <f>SUMPRODUCT(H28:H31,G28:G31)/G27</f>
        <v>0</v>
      </c>
      <c r="I27" s="63"/>
      <c r="J27" s="64">
        <f>SUM(H27:I27)</f>
        <v>0</v>
      </c>
      <c r="K27" s="62">
        <f>G27*H27</f>
        <v>0</v>
      </c>
      <c r="L27" s="62">
        <f>G27*I27</f>
        <v>0</v>
      </c>
      <c r="M27" s="62">
        <f>G27*J27</f>
        <v>0</v>
      </c>
      <c r="N27" s="22"/>
    </row>
    <row r="28" spans="1:14" s="21" customFormat="1" ht="12.75" outlineLevel="3" x14ac:dyDescent="0.2">
      <c r="A28" s="55"/>
      <c r="B28" s="56"/>
      <c r="C28" s="57"/>
      <c r="D28" s="78" t="s">
        <v>62</v>
      </c>
      <c r="E28" s="59" t="s">
        <v>63</v>
      </c>
      <c r="F28" s="74">
        <v>0.25</v>
      </c>
      <c r="G28" s="61">
        <f>F28*$G$27</f>
        <v>17.25</v>
      </c>
      <c r="H28" s="63"/>
      <c r="I28" s="62"/>
      <c r="J28" s="64"/>
      <c r="K28" s="62"/>
      <c r="L28" s="62"/>
      <c r="M28" s="62"/>
      <c r="N28" s="22"/>
    </row>
    <row r="29" spans="1:14" s="21" customFormat="1" ht="12.75" outlineLevel="3" x14ac:dyDescent="0.2">
      <c r="A29" s="55"/>
      <c r="B29" s="56"/>
      <c r="C29" s="57"/>
      <c r="D29" s="78" t="s">
        <v>64</v>
      </c>
      <c r="E29" s="69" t="s">
        <v>55</v>
      </c>
      <c r="F29" s="74">
        <f>2.04/100+0.52/100*7.2</f>
        <v>5.7840000000000003E-2</v>
      </c>
      <c r="G29" s="61">
        <f>F29*$G$27</f>
        <v>3.9909600000000003</v>
      </c>
      <c r="H29" s="63"/>
      <c r="I29" s="72"/>
      <c r="J29" s="73"/>
      <c r="K29" s="72"/>
      <c r="L29" s="72"/>
      <c r="M29" s="72"/>
      <c r="N29" s="22"/>
    </row>
    <row r="30" spans="1:14" s="21" customFormat="1" ht="12.75" outlineLevel="3" x14ac:dyDescent="0.2">
      <c r="A30" s="55"/>
      <c r="B30" s="56"/>
      <c r="C30" s="57"/>
      <c r="D30" s="78" t="s">
        <v>65</v>
      </c>
      <c r="E30" s="69" t="s">
        <v>53</v>
      </c>
      <c r="F30" s="74">
        <v>1.1000000000000001</v>
      </c>
      <c r="G30" s="61">
        <f>F30*$G$27</f>
        <v>75.900000000000006</v>
      </c>
      <c r="H30" s="63"/>
      <c r="I30" s="72"/>
      <c r="J30" s="73"/>
      <c r="K30" s="72"/>
      <c r="L30" s="72"/>
      <c r="M30" s="72"/>
      <c r="N30" s="22"/>
    </row>
    <row r="31" spans="1:14" s="21" customFormat="1" ht="12.75" outlineLevel="3" x14ac:dyDescent="0.2">
      <c r="A31" s="55"/>
      <c r="B31" s="56"/>
      <c r="C31" s="57"/>
      <c r="D31" s="78" t="s">
        <v>56</v>
      </c>
      <c r="E31" s="69" t="s">
        <v>53</v>
      </c>
      <c r="F31" s="70">
        <v>1</v>
      </c>
      <c r="G31" s="61">
        <f>F31*$G$27</f>
        <v>69</v>
      </c>
      <c r="H31" s="63"/>
      <c r="I31" s="72"/>
      <c r="J31" s="73"/>
      <c r="K31" s="72"/>
      <c r="L31" s="72"/>
      <c r="M31" s="72"/>
      <c r="N31" s="22"/>
    </row>
    <row r="32" spans="1:14" s="21" customFormat="1" ht="12.75" outlineLevel="1" x14ac:dyDescent="0.2">
      <c r="A32" s="47"/>
      <c r="B32" s="48"/>
      <c r="C32" s="49"/>
      <c r="D32" s="50" t="s">
        <v>106</v>
      </c>
      <c r="E32" s="49"/>
      <c r="F32" s="51"/>
      <c r="G32" s="52"/>
      <c r="H32" s="52"/>
      <c r="I32" s="52"/>
      <c r="J32" s="52"/>
      <c r="K32" s="53">
        <f>SUM(K33:K52)</f>
        <v>0</v>
      </c>
      <c r="L32" s="53">
        <f t="shared" ref="L32:M32" si="1">SUM(L33:L52)</f>
        <v>0</v>
      </c>
      <c r="M32" s="53">
        <f t="shared" si="1"/>
        <v>0</v>
      </c>
      <c r="N32" s="22"/>
    </row>
    <row r="33" spans="1:14" s="21" customFormat="1" ht="25.5" outlineLevel="2" x14ac:dyDescent="0.2">
      <c r="A33" s="55"/>
      <c r="B33" s="56"/>
      <c r="C33" s="57"/>
      <c r="D33" s="76" t="s">
        <v>97</v>
      </c>
      <c r="E33" s="59" t="s">
        <v>53</v>
      </c>
      <c r="F33" s="77"/>
      <c r="G33" s="148">
        <v>37.08</v>
      </c>
      <c r="H33" s="62">
        <f>SUMPRODUCT(H34:H36,G34:G36)/G33</f>
        <v>0</v>
      </c>
      <c r="I33" s="63"/>
      <c r="J33" s="64">
        <f>SUM(H33:I33)</f>
        <v>0</v>
      </c>
      <c r="K33" s="62">
        <f>G33*H33</f>
        <v>0</v>
      </c>
      <c r="L33" s="62">
        <f>G33*I33</f>
        <v>0</v>
      </c>
      <c r="M33" s="62">
        <f>G33*J33</f>
        <v>0</v>
      </c>
      <c r="N33" s="22"/>
    </row>
    <row r="34" spans="1:14" s="21" customFormat="1" ht="12.75" outlineLevel="3" x14ac:dyDescent="0.2">
      <c r="A34" s="55"/>
      <c r="B34" s="56"/>
      <c r="C34" s="57"/>
      <c r="D34" s="78" t="s">
        <v>74</v>
      </c>
      <c r="E34" s="69" t="s">
        <v>53</v>
      </c>
      <c r="F34" s="74">
        <v>4</v>
      </c>
      <c r="G34" s="61">
        <f>F34*$G$33</f>
        <v>148.32</v>
      </c>
      <c r="H34" s="63"/>
      <c r="I34" s="72"/>
      <c r="J34" s="73"/>
      <c r="K34" s="72"/>
      <c r="L34" s="72"/>
      <c r="M34" s="72"/>
      <c r="N34" s="22"/>
    </row>
    <row r="35" spans="1:14" s="21" customFormat="1" ht="12.75" outlineLevel="3" x14ac:dyDescent="0.2">
      <c r="A35" s="55"/>
      <c r="B35" s="56"/>
      <c r="C35" s="57"/>
      <c r="D35" s="78" t="s">
        <v>73</v>
      </c>
      <c r="E35" s="69" t="s">
        <v>66</v>
      </c>
      <c r="F35" s="74">
        <v>2.7</v>
      </c>
      <c r="G35" s="61">
        <f>F35*$G$33</f>
        <v>100.116</v>
      </c>
      <c r="H35" s="63"/>
      <c r="I35" s="72"/>
      <c r="J35" s="73"/>
      <c r="K35" s="72"/>
      <c r="L35" s="72"/>
      <c r="M35" s="72"/>
      <c r="N35" s="22"/>
    </row>
    <row r="36" spans="1:14" s="21" customFormat="1" ht="12.75" outlineLevel="3" x14ac:dyDescent="0.2">
      <c r="A36" s="55"/>
      <c r="B36" s="56"/>
      <c r="C36" s="57"/>
      <c r="D36" s="78" t="s">
        <v>56</v>
      </c>
      <c r="E36" s="69" t="s">
        <v>53</v>
      </c>
      <c r="F36" s="74">
        <v>1</v>
      </c>
      <c r="G36" s="61">
        <f>F36*$G$33</f>
        <v>37.08</v>
      </c>
      <c r="H36" s="63"/>
      <c r="I36" s="72"/>
      <c r="J36" s="73"/>
      <c r="K36" s="72"/>
      <c r="L36" s="72"/>
      <c r="M36" s="72"/>
      <c r="N36" s="22"/>
    </row>
    <row r="37" spans="1:14" s="21" customFormat="1" ht="25.5" outlineLevel="2" x14ac:dyDescent="0.2">
      <c r="A37" s="55"/>
      <c r="B37" s="56"/>
      <c r="C37" s="57"/>
      <c r="D37" s="76" t="s">
        <v>271</v>
      </c>
      <c r="E37" s="59" t="s">
        <v>53</v>
      </c>
      <c r="F37" s="77"/>
      <c r="G37" s="148">
        <f>8.53+11.46+8.22</f>
        <v>28.21</v>
      </c>
      <c r="H37" s="62">
        <f>SUMPRODUCT(H38:H40,G38:G40)/G37</f>
        <v>0</v>
      </c>
      <c r="I37" s="63"/>
      <c r="J37" s="64">
        <f>SUM(H37:I37)</f>
        <v>0</v>
      </c>
      <c r="K37" s="62">
        <f>G37*H37</f>
        <v>0</v>
      </c>
      <c r="L37" s="62">
        <f>G37*I37</f>
        <v>0</v>
      </c>
      <c r="M37" s="62">
        <f>G37*J37</f>
        <v>0</v>
      </c>
      <c r="N37" s="22"/>
    </row>
    <row r="38" spans="1:14" s="21" customFormat="1" ht="12.75" outlineLevel="3" x14ac:dyDescent="0.2">
      <c r="A38" s="55"/>
      <c r="B38" s="56"/>
      <c r="C38" s="57"/>
      <c r="D38" s="78" t="s">
        <v>74</v>
      </c>
      <c r="E38" s="69" t="s">
        <v>53</v>
      </c>
      <c r="F38" s="74">
        <v>2</v>
      </c>
      <c r="G38" s="61">
        <f>F38*$G$37</f>
        <v>56.42</v>
      </c>
      <c r="H38" s="63"/>
      <c r="I38" s="72"/>
      <c r="J38" s="73"/>
      <c r="K38" s="72"/>
      <c r="L38" s="72"/>
      <c r="M38" s="72"/>
      <c r="N38" s="22"/>
    </row>
    <row r="39" spans="1:14" s="21" customFormat="1" ht="12.75" outlineLevel="3" x14ac:dyDescent="0.2">
      <c r="A39" s="55"/>
      <c r="B39" s="56"/>
      <c r="C39" s="57"/>
      <c r="D39" s="78" t="s">
        <v>75</v>
      </c>
      <c r="E39" s="69" t="s">
        <v>66</v>
      </c>
      <c r="F39" s="74">
        <v>2.7</v>
      </c>
      <c r="G39" s="61">
        <f>F39*$G$37</f>
        <v>76.167000000000002</v>
      </c>
      <c r="H39" s="63"/>
      <c r="I39" s="72"/>
      <c r="J39" s="73"/>
      <c r="K39" s="72"/>
      <c r="L39" s="72"/>
      <c r="M39" s="72"/>
      <c r="N39" s="22"/>
    </row>
    <row r="40" spans="1:14" s="21" customFormat="1" ht="12.75" outlineLevel="3" x14ac:dyDescent="0.2">
      <c r="A40" s="55"/>
      <c r="B40" s="56"/>
      <c r="C40" s="57"/>
      <c r="D40" s="78" t="s">
        <v>56</v>
      </c>
      <c r="E40" s="69" t="s">
        <v>53</v>
      </c>
      <c r="F40" s="74">
        <v>1</v>
      </c>
      <c r="G40" s="61">
        <f>F40*$G$37</f>
        <v>28.21</v>
      </c>
      <c r="H40" s="63"/>
      <c r="I40" s="72"/>
      <c r="J40" s="73"/>
      <c r="K40" s="72"/>
      <c r="L40" s="72"/>
      <c r="M40" s="72"/>
      <c r="N40" s="22"/>
    </row>
    <row r="41" spans="1:14" s="21" customFormat="1" ht="25.5" outlineLevel="2" x14ac:dyDescent="0.2">
      <c r="A41" s="55"/>
      <c r="B41" s="56"/>
      <c r="C41" s="57"/>
      <c r="D41" s="76" t="s">
        <v>76</v>
      </c>
      <c r="E41" s="59" t="s">
        <v>53</v>
      </c>
      <c r="F41" s="77"/>
      <c r="G41" s="148">
        <v>10.17</v>
      </c>
      <c r="H41" s="62">
        <f>SUMPRODUCT(H42:H44,G42:G44)/G41</f>
        <v>0</v>
      </c>
      <c r="I41" s="63"/>
      <c r="J41" s="64">
        <f>SUM(H41:I41)</f>
        <v>0</v>
      </c>
      <c r="K41" s="62">
        <f>G41*H41</f>
        <v>0</v>
      </c>
      <c r="L41" s="62">
        <f>G41*I41</f>
        <v>0</v>
      </c>
      <c r="M41" s="62">
        <f>G41*J41</f>
        <v>0</v>
      </c>
      <c r="N41" s="22"/>
    </row>
    <row r="42" spans="1:14" s="21" customFormat="1" ht="12.75" outlineLevel="3" x14ac:dyDescent="0.2">
      <c r="A42" s="55"/>
      <c r="B42" s="56"/>
      <c r="C42" s="57"/>
      <c r="D42" s="78" t="s">
        <v>74</v>
      </c>
      <c r="E42" s="69" t="s">
        <v>53</v>
      </c>
      <c r="F42" s="74">
        <v>4</v>
      </c>
      <c r="G42" s="61">
        <f>F42*$G$41</f>
        <v>40.68</v>
      </c>
      <c r="H42" s="63"/>
      <c r="I42" s="72"/>
      <c r="J42" s="73"/>
      <c r="K42" s="72"/>
      <c r="L42" s="72"/>
      <c r="M42" s="72"/>
      <c r="N42" s="22"/>
    </row>
    <row r="43" spans="1:14" s="21" customFormat="1" ht="12.75" outlineLevel="3" x14ac:dyDescent="0.2">
      <c r="A43" s="55"/>
      <c r="B43" s="56"/>
      <c r="C43" s="57"/>
      <c r="D43" s="78" t="s">
        <v>73</v>
      </c>
      <c r="E43" s="69" t="s">
        <v>66</v>
      </c>
      <c r="F43" s="74">
        <v>2.7</v>
      </c>
      <c r="G43" s="61">
        <f>F43*$G$41</f>
        <v>27.459000000000003</v>
      </c>
      <c r="H43" s="63"/>
      <c r="I43" s="72"/>
      <c r="J43" s="73"/>
      <c r="K43" s="72"/>
      <c r="L43" s="72"/>
      <c r="M43" s="72"/>
      <c r="N43" s="22"/>
    </row>
    <row r="44" spans="1:14" s="21" customFormat="1" ht="12.75" outlineLevel="3" x14ac:dyDescent="0.2">
      <c r="A44" s="55"/>
      <c r="B44" s="56"/>
      <c r="C44" s="57"/>
      <c r="D44" s="78" t="s">
        <v>56</v>
      </c>
      <c r="E44" s="69" t="s">
        <v>53</v>
      </c>
      <c r="F44" s="74">
        <v>1</v>
      </c>
      <c r="G44" s="61">
        <f>F44*$G$41</f>
        <v>10.17</v>
      </c>
      <c r="H44" s="63"/>
      <c r="I44" s="72"/>
      <c r="J44" s="73"/>
      <c r="K44" s="72"/>
      <c r="L44" s="72"/>
      <c r="M44" s="72"/>
      <c r="N44" s="22"/>
    </row>
    <row r="45" spans="1:14" s="21" customFormat="1" ht="25.5" outlineLevel="2" x14ac:dyDescent="0.2">
      <c r="A45" s="55"/>
      <c r="B45" s="56"/>
      <c r="C45" s="57"/>
      <c r="D45" s="76" t="s">
        <v>78</v>
      </c>
      <c r="E45" s="59" t="s">
        <v>94</v>
      </c>
      <c r="F45" s="77" t="s">
        <v>22</v>
      </c>
      <c r="G45" s="61">
        <v>26.5</v>
      </c>
      <c r="H45" s="62">
        <f>SUMPRODUCT(H46:H48,G46:G48)/G45</f>
        <v>0</v>
      </c>
      <c r="I45" s="63"/>
      <c r="J45" s="64">
        <f>SUM(H45:I45)</f>
        <v>0</v>
      </c>
      <c r="K45" s="62">
        <f>G45*H45</f>
        <v>0</v>
      </c>
      <c r="L45" s="62">
        <f>G45*I45</f>
        <v>0</v>
      </c>
      <c r="M45" s="62">
        <f>G45*J45</f>
        <v>0</v>
      </c>
      <c r="N45" s="22"/>
    </row>
    <row r="46" spans="1:14" s="21" customFormat="1" ht="12.75" outlineLevel="3" x14ac:dyDescent="0.2">
      <c r="A46" s="55"/>
      <c r="B46" s="56"/>
      <c r="C46" s="57"/>
      <c r="D46" s="78" t="s">
        <v>74</v>
      </c>
      <c r="E46" s="69" t="s">
        <v>53</v>
      </c>
      <c r="F46" s="74">
        <v>1</v>
      </c>
      <c r="G46" s="61">
        <f>F46*$G$45</f>
        <v>26.5</v>
      </c>
      <c r="H46" s="63"/>
      <c r="I46" s="72"/>
      <c r="J46" s="73"/>
      <c r="K46" s="72"/>
      <c r="L46" s="72"/>
      <c r="M46" s="72"/>
      <c r="N46" s="22"/>
    </row>
    <row r="47" spans="1:14" s="21" customFormat="1" ht="12.75" outlineLevel="3" x14ac:dyDescent="0.2">
      <c r="A47" s="55"/>
      <c r="B47" s="56"/>
      <c r="C47" s="57"/>
      <c r="D47" s="78" t="s">
        <v>75</v>
      </c>
      <c r="E47" s="69" t="s">
        <v>66</v>
      </c>
      <c r="F47" s="74">
        <v>2.7</v>
      </c>
      <c r="G47" s="61">
        <f>F47*$G$45</f>
        <v>71.550000000000011</v>
      </c>
      <c r="H47" s="63"/>
      <c r="I47" s="72"/>
      <c r="J47" s="73"/>
      <c r="K47" s="72"/>
      <c r="L47" s="72"/>
      <c r="M47" s="72"/>
      <c r="N47" s="22"/>
    </row>
    <row r="48" spans="1:14" s="21" customFormat="1" ht="12.75" outlineLevel="3" x14ac:dyDescent="0.2">
      <c r="A48" s="55"/>
      <c r="B48" s="56"/>
      <c r="C48" s="57"/>
      <c r="D48" s="78" t="s">
        <v>56</v>
      </c>
      <c r="E48" s="69" t="s">
        <v>53</v>
      </c>
      <c r="F48" s="74">
        <v>1</v>
      </c>
      <c r="G48" s="61">
        <f>F48*$G$45</f>
        <v>26.5</v>
      </c>
      <c r="H48" s="63"/>
      <c r="I48" s="72"/>
      <c r="J48" s="73"/>
      <c r="K48" s="72"/>
      <c r="L48" s="72"/>
      <c r="M48" s="72"/>
      <c r="N48" s="22"/>
    </row>
    <row r="49" spans="1:14" s="21" customFormat="1" ht="25.5" outlineLevel="3" x14ac:dyDescent="0.2">
      <c r="A49" s="55"/>
      <c r="B49" s="56"/>
      <c r="C49" s="57"/>
      <c r="D49" s="146" t="s">
        <v>181</v>
      </c>
      <c r="E49" s="69" t="s">
        <v>55</v>
      </c>
      <c r="F49" s="74"/>
      <c r="G49" s="61">
        <v>0.63</v>
      </c>
      <c r="H49" s="62">
        <f>SUMPRODUCT(H50:H52,G50:G52)/G49</f>
        <v>0</v>
      </c>
      <c r="I49" s="63"/>
      <c r="J49" s="64">
        <f>SUM(H49:I49)</f>
        <v>0</v>
      </c>
      <c r="K49" s="62">
        <f>G49*H49</f>
        <v>0</v>
      </c>
      <c r="L49" s="62">
        <f>G49*I49</f>
        <v>0</v>
      </c>
      <c r="M49" s="62">
        <f>G49*J49</f>
        <v>0</v>
      </c>
      <c r="N49" s="22"/>
    </row>
    <row r="50" spans="1:14" s="21" customFormat="1" ht="12.75" outlineLevel="3" x14ac:dyDescent="0.2">
      <c r="A50" s="55"/>
      <c r="B50" s="56"/>
      <c r="C50" s="57"/>
      <c r="D50" s="78" t="s">
        <v>272</v>
      </c>
      <c r="E50" s="69" t="s">
        <v>55</v>
      </c>
      <c r="F50" s="74">
        <v>1</v>
      </c>
      <c r="G50" s="61">
        <v>0.63</v>
      </c>
      <c r="H50" s="63"/>
      <c r="I50" s="72"/>
      <c r="J50" s="73"/>
      <c r="K50" s="72"/>
      <c r="L50" s="72"/>
      <c r="M50" s="72"/>
      <c r="N50" s="22"/>
    </row>
    <row r="51" spans="1:14" s="21" customFormat="1" ht="12.75" outlineLevel="3" x14ac:dyDescent="0.2">
      <c r="A51" s="55"/>
      <c r="B51" s="56"/>
      <c r="C51" s="57"/>
      <c r="D51" s="78" t="s">
        <v>179</v>
      </c>
      <c r="E51" s="69" t="s">
        <v>88</v>
      </c>
      <c r="F51" s="74">
        <v>1</v>
      </c>
      <c r="G51" s="61">
        <v>1.9</v>
      </c>
      <c r="H51" s="63"/>
      <c r="I51" s="72"/>
      <c r="J51" s="73"/>
      <c r="K51" s="72"/>
      <c r="L51" s="72"/>
      <c r="M51" s="72"/>
      <c r="N51" s="22"/>
    </row>
    <row r="52" spans="1:14" s="21" customFormat="1" ht="12.75" outlineLevel="3" x14ac:dyDescent="0.2">
      <c r="A52" s="55"/>
      <c r="B52" s="56"/>
      <c r="C52" s="57"/>
      <c r="D52" s="78" t="s">
        <v>180</v>
      </c>
      <c r="E52" s="69" t="s">
        <v>55</v>
      </c>
      <c r="F52" s="74">
        <v>1</v>
      </c>
      <c r="G52" s="61">
        <v>0.63</v>
      </c>
      <c r="H52" s="63"/>
      <c r="I52" s="72"/>
      <c r="J52" s="73"/>
      <c r="K52" s="72"/>
      <c r="L52" s="72"/>
      <c r="M52" s="72"/>
      <c r="N52" s="22"/>
    </row>
    <row r="53" spans="1:14" s="21" customFormat="1" ht="12.75" outlineLevel="1" x14ac:dyDescent="0.2">
      <c r="A53" s="47"/>
      <c r="B53" s="48"/>
      <c r="C53" s="49"/>
      <c r="D53" s="50" t="s">
        <v>95</v>
      </c>
      <c r="E53" s="49"/>
      <c r="F53" s="51"/>
      <c r="G53" s="52"/>
      <c r="H53" s="52"/>
      <c r="I53" s="52"/>
      <c r="J53" s="52"/>
      <c r="K53" s="53">
        <f>SUM(K54:K57)</f>
        <v>0</v>
      </c>
      <c r="L53" s="53">
        <f>SUM(L54:L57)</f>
        <v>0</v>
      </c>
      <c r="M53" s="53">
        <f>SUM(M54:M57)</f>
        <v>0</v>
      </c>
      <c r="N53" s="22"/>
    </row>
    <row r="54" spans="1:14" s="21" customFormat="1" ht="25.5" outlineLevel="3" x14ac:dyDescent="0.2">
      <c r="A54" s="55"/>
      <c r="B54" s="56"/>
      <c r="C54" s="57"/>
      <c r="D54" s="79" t="s">
        <v>195</v>
      </c>
      <c r="E54" s="59" t="s">
        <v>53</v>
      </c>
      <c r="F54" s="74"/>
      <c r="G54" s="61">
        <v>32.130000000000003</v>
      </c>
      <c r="H54" s="62">
        <f>SUMPRODUCT(H55:H57,G55:G57)/G54</f>
        <v>0</v>
      </c>
      <c r="I54" s="63"/>
      <c r="J54" s="64">
        <f>SUM(H54:I54)</f>
        <v>0</v>
      </c>
      <c r="K54" s="62">
        <f>G54*H54</f>
        <v>0</v>
      </c>
      <c r="L54" s="62">
        <f>G54*I54</f>
        <v>0</v>
      </c>
      <c r="M54" s="62">
        <f>G54*J54</f>
        <v>0</v>
      </c>
      <c r="N54" s="22"/>
    </row>
    <row r="55" spans="1:14" s="21" customFormat="1" ht="12.75" outlineLevel="3" x14ac:dyDescent="0.2">
      <c r="A55" s="55"/>
      <c r="B55" s="56"/>
      <c r="C55" s="57"/>
      <c r="D55" s="88" t="s">
        <v>14</v>
      </c>
      <c r="E55" s="69" t="s">
        <v>53</v>
      </c>
      <c r="F55" s="74">
        <v>1</v>
      </c>
      <c r="G55" s="61">
        <v>27.72</v>
      </c>
      <c r="H55" s="191"/>
      <c r="I55" s="72"/>
      <c r="J55" s="73"/>
      <c r="K55" s="72"/>
      <c r="L55" s="72"/>
      <c r="M55" s="72"/>
      <c r="N55" s="22"/>
    </row>
    <row r="56" spans="1:14" s="21" customFormat="1" ht="38.25" outlineLevel="3" x14ac:dyDescent="0.2">
      <c r="A56" s="55"/>
      <c r="B56" s="56"/>
      <c r="C56" s="57"/>
      <c r="D56" s="88" t="s">
        <v>196</v>
      </c>
      <c r="E56" s="69" t="s">
        <v>16</v>
      </c>
      <c r="F56" s="74">
        <v>1</v>
      </c>
      <c r="G56" s="61">
        <v>3</v>
      </c>
      <c r="H56" s="191"/>
      <c r="I56" s="72"/>
      <c r="J56" s="73"/>
      <c r="K56" s="72"/>
      <c r="L56" s="72"/>
      <c r="M56" s="72"/>
      <c r="N56" s="22"/>
    </row>
    <row r="57" spans="1:14" s="21" customFormat="1" ht="12.75" outlineLevel="3" x14ac:dyDescent="0.2">
      <c r="A57" s="55"/>
      <c r="B57" s="56"/>
      <c r="C57" s="57"/>
      <c r="D57" s="78" t="s">
        <v>18</v>
      </c>
      <c r="E57" s="69" t="s">
        <v>53</v>
      </c>
      <c r="F57" s="74">
        <v>1</v>
      </c>
      <c r="G57" s="61">
        <f>G54</f>
        <v>32.130000000000003</v>
      </c>
      <c r="H57" s="92"/>
      <c r="I57" s="93"/>
      <c r="J57" s="73"/>
      <c r="K57" s="62">
        <f>G57*H57</f>
        <v>0</v>
      </c>
      <c r="L57" s="62">
        <f>G57*I57</f>
        <v>0</v>
      </c>
      <c r="M57" s="62">
        <f>G57*J57</f>
        <v>0</v>
      </c>
      <c r="N57" s="22"/>
    </row>
    <row r="58" spans="1:14" s="21" customFormat="1" ht="12.75" outlineLevel="1" x14ac:dyDescent="0.2">
      <c r="A58" s="47"/>
      <c r="B58" s="48"/>
      <c r="C58" s="49"/>
      <c r="D58" s="50" t="s">
        <v>107</v>
      </c>
      <c r="E58" s="49"/>
      <c r="F58" s="51"/>
      <c r="G58" s="52"/>
      <c r="H58" s="52"/>
      <c r="I58" s="52"/>
      <c r="J58" s="52"/>
      <c r="K58" s="53">
        <f>SUM(K59:K74)</f>
        <v>0</v>
      </c>
      <c r="L58" s="53">
        <f t="shared" ref="L58:M58" si="2">SUM(L59:L74)</f>
        <v>0</v>
      </c>
      <c r="M58" s="53">
        <f t="shared" si="2"/>
        <v>0</v>
      </c>
      <c r="N58" s="22"/>
    </row>
    <row r="59" spans="1:14" s="21" customFormat="1" ht="12.75" outlineLevel="2" x14ac:dyDescent="0.2">
      <c r="A59" s="55"/>
      <c r="B59" s="56"/>
      <c r="C59" s="57"/>
      <c r="D59" s="76" t="s">
        <v>77</v>
      </c>
      <c r="E59" s="59" t="s">
        <v>53</v>
      </c>
      <c r="F59" s="60"/>
      <c r="G59" s="61">
        <v>159.71</v>
      </c>
      <c r="H59" s="62">
        <f>SUMPRODUCT(H60:H62,G60:G62)/G59</f>
        <v>0</v>
      </c>
      <c r="I59" s="63"/>
      <c r="J59" s="64">
        <f>SUM(H59:I59)</f>
        <v>0</v>
      </c>
      <c r="K59" s="62">
        <f>G59*H59</f>
        <v>0</v>
      </c>
      <c r="L59" s="62">
        <f>G59*I59</f>
        <v>0</v>
      </c>
      <c r="M59" s="62">
        <f>G59*J59</f>
        <v>0</v>
      </c>
      <c r="N59" s="22"/>
    </row>
    <row r="60" spans="1:14" s="21" customFormat="1" ht="12.75" outlineLevel="3" x14ac:dyDescent="0.2">
      <c r="A60" s="55"/>
      <c r="B60" s="56"/>
      <c r="C60" s="57"/>
      <c r="D60" s="78" t="s">
        <v>114</v>
      </c>
      <c r="E60" s="59" t="s">
        <v>63</v>
      </c>
      <c r="F60" s="74">
        <v>0.25</v>
      </c>
      <c r="G60" s="61">
        <f>F60*$G$59</f>
        <v>39.927500000000002</v>
      </c>
      <c r="H60" s="63"/>
      <c r="I60" s="72"/>
      <c r="J60" s="73"/>
      <c r="K60" s="72"/>
      <c r="L60" s="72"/>
      <c r="M60" s="72"/>
      <c r="N60" s="22"/>
    </row>
    <row r="61" spans="1:14" s="21" customFormat="1" ht="12.75" outlineLevel="3" x14ac:dyDescent="0.2">
      <c r="A61" s="55"/>
      <c r="B61" s="56"/>
      <c r="C61" s="57"/>
      <c r="D61" s="88" t="s">
        <v>93</v>
      </c>
      <c r="E61" s="69" t="s">
        <v>67</v>
      </c>
      <c r="F61" s="71">
        <f>9*2</f>
        <v>18</v>
      </c>
      <c r="G61" s="61">
        <f>F61*$G$59</f>
        <v>2874.78</v>
      </c>
      <c r="H61" s="63"/>
      <c r="I61" s="72"/>
      <c r="J61" s="73"/>
      <c r="K61" s="72"/>
      <c r="L61" s="72"/>
      <c r="M61" s="72"/>
      <c r="N61" s="22"/>
    </row>
    <row r="62" spans="1:14" s="21" customFormat="1" ht="12.75" outlineLevel="3" x14ac:dyDescent="0.2">
      <c r="A62" s="55"/>
      <c r="B62" s="56"/>
      <c r="C62" s="57"/>
      <c r="D62" s="78" t="s">
        <v>56</v>
      </c>
      <c r="E62" s="69" t="s">
        <v>53</v>
      </c>
      <c r="F62" s="70">
        <v>1</v>
      </c>
      <c r="G62" s="61">
        <f>F62*$G$59</f>
        <v>159.71</v>
      </c>
      <c r="H62" s="63"/>
      <c r="I62" s="72"/>
      <c r="J62" s="73"/>
      <c r="K62" s="72"/>
      <c r="L62" s="72"/>
      <c r="M62" s="72"/>
      <c r="N62" s="22"/>
    </row>
    <row r="63" spans="1:14" s="21" customFormat="1" ht="25.5" outlineLevel="2" x14ac:dyDescent="0.2">
      <c r="A63" s="55"/>
      <c r="B63" s="56"/>
      <c r="C63" s="57"/>
      <c r="D63" s="76" t="s">
        <v>109</v>
      </c>
      <c r="E63" s="59" t="s">
        <v>53</v>
      </c>
      <c r="F63" s="60"/>
      <c r="G63" s="61">
        <v>29.96</v>
      </c>
      <c r="H63" s="62">
        <f>SUMPRODUCT(H64:H66,G64:G66)/G63</f>
        <v>0</v>
      </c>
      <c r="I63" s="63"/>
      <c r="J63" s="64">
        <f>SUM(H63:I63)</f>
        <v>0</v>
      </c>
      <c r="K63" s="62">
        <f>G63*H63</f>
        <v>0</v>
      </c>
      <c r="L63" s="62">
        <f>G63*I63</f>
        <v>0</v>
      </c>
      <c r="M63" s="62">
        <f>G63*J63</f>
        <v>0</v>
      </c>
      <c r="N63" s="22"/>
    </row>
    <row r="64" spans="1:14" s="21" customFormat="1" ht="12.75" outlineLevel="3" x14ac:dyDescent="0.2">
      <c r="A64" s="55"/>
      <c r="B64" s="56"/>
      <c r="C64" s="57"/>
      <c r="D64" s="78" t="s">
        <v>114</v>
      </c>
      <c r="E64" s="59" t="s">
        <v>63</v>
      </c>
      <c r="F64" s="74">
        <v>0.25</v>
      </c>
      <c r="G64" s="61">
        <f>F64*$G$63</f>
        <v>7.49</v>
      </c>
      <c r="H64" s="63"/>
      <c r="I64" s="72"/>
      <c r="J64" s="73"/>
      <c r="K64" s="72"/>
      <c r="L64" s="72"/>
      <c r="M64" s="72"/>
      <c r="N64" s="22"/>
    </row>
    <row r="65" spans="1:17" s="21" customFormat="1" ht="12.75" outlineLevel="3" x14ac:dyDescent="0.2">
      <c r="A65" s="55"/>
      <c r="B65" s="56"/>
      <c r="C65" s="57"/>
      <c r="D65" s="88" t="s">
        <v>111</v>
      </c>
      <c r="E65" s="69" t="s">
        <v>67</v>
      </c>
      <c r="F65" s="71">
        <v>24</v>
      </c>
      <c r="G65" s="61">
        <f>F65*$G$63</f>
        <v>719.04</v>
      </c>
      <c r="H65" s="63"/>
      <c r="I65" s="72"/>
      <c r="J65" s="73"/>
      <c r="K65" s="72"/>
      <c r="L65" s="72"/>
      <c r="M65" s="72"/>
      <c r="N65" s="22"/>
    </row>
    <row r="66" spans="1:17" s="21" customFormat="1" ht="12.75" outlineLevel="3" x14ac:dyDescent="0.2">
      <c r="A66" s="55"/>
      <c r="B66" s="56"/>
      <c r="C66" s="57"/>
      <c r="D66" s="78" t="s">
        <v>56</v>
      </c>
      <c r="E66" s="69" t="s">
        <v>53</v>
      </c>
      <c r="F66" s="70">
        <v>1</v>
      </c>
      <c r="G66" s="61">
        <f>F66*$G$63</f>
        <v>29.96</v>
      </c>
      <c r="H66" s="63"/>
      <c r="I66" s="72"/>
      <c r="J66" s="73"/>
      <c r="K66" s="72"/>
      <c r="L66" s="72"/>
      <c r="M66" s="72"/>
      <c r="N66" s="22"/>
    </row>
    <row r="67" spans="1:17" s="21" customFormat="1" ht="12.75" outlineLevel="2" x14ac:dyDescent="0.2">
      <c r="A67" s="55"/>
      <c r="B67" s="56"/>
      <c r="C67" s="57"/>
      <c r="D67" s="79" t="s">
        <v>108</v>
      </c>
      <c r="E67" s="59" t="s">
        <v>53</v>
      </c>
      <c r="F67" s="77"/>
      <c r="G67" s="61">
        <v>185</v>
      </c>
      <c r="H67" s="62">
        <f>SUMPRODUCT(H68:H70,G68:G70)/G67</f>
        <v>0</v>
      </c>
      <c r="I67" s="63"/>
      <c r="J67" s="64">
        <f>SUM(H67:I67)</f>
        <v>0</v>
      </c>
      <c r="K67" s="62">
        <f>G67*H67</f>
        <v>0</v>
      </c>
      <c r="L67" s="62">
        <f>G67*I67</f>
        <v>0</v>
      </c>
      <c r="M67" s="62">
        <f>G67*J67</f>
        <v>0</v>
      </c>
      <c r="N67" s="22"/>
    </row>
    <row r="68" spans="1:17" s="21" customFormat="1" ht="12.75" outlineLevel="3" x14ac:dyDescent="0.2">
      <c r="A68" s="55"/>
      <c r="B68" s="56"/>
      <c r="C68" s="57"/>
      <c r="D68" s="78" t="s">
        <v>114</v>
      </c>
      <c r="E68" s="59" t="s">
        <v>63</v>
      </c>
      <c r="F68" s="74">
        <v>0.25</v>
      </c>
      <c r="G68" s="61">
        <f>F68*$G$67</f>
        <v>46.25</v>
      </c>
      <c r="H68" s="63"/>
      <c r="I68" s="72"/>
      <c r="J68" s="73"/>
      <c r="K68" s="72"/>
      <c r="L68" s="72"/>
      <c r="M68" s="72"/>
      <c r="N68" s="22"/>
    </row>
    <row r="69" spans="1:17" s="21" customFormat="1" ht="12.75" outlineLevel="3" x14ac:dyDescent="0.2">
      <c r="A69" s="55"/>
      <c r="B69" s="56"/>
      <c r="C69" s="57"/>
      <c r="D69" s="88" t="s">
        <v>112</v>
      </c>
      <c r="E69" s="69" t="s">
        <v>67</v>
      </c>
      <c r="F69" s="74">
        <v>5</v>
      </c>
      <c r="G69" s="61">
        <f>F69*$G$67</f>
        <v>925</v>
      </c>
      <c r="H69" s="63"/>
      <c r="I69" s="72"/>
      <c r="J69" s="73"/>
      <c r="K69" s="72"/>
      <c r="L69" s="72"/>
      <c r="M69" s="72"/>
      <c r="N69" s="22"/>
    </row>
    <row r="70" spans="1:17" s="21" customFormat="1" ht="12.75" outlineLevel="3" x14ac:dyDescent="0.2">
      <c r="A70" s="55"/>
      <c r="B70" s="56"/>
      <c r="C70" s="57"/>
      <c r="D70" s="78" t="s">
        <v>56</v>
      </c>
      <c r="E70" s="69" t="s">
        <v>53</v>
      </c>
      <c r="F70" s="70">
        <v>1</v>
      </c>
      <c r="G70" s="61">
        <f>F70*$G$67</f>
        <v>185</v>
      </c>
      <c r="H70" s="63"/>
      <c r="I70" s="72"/>
      <c r="J70" s="73"/>
      <c r="K70" s="72"/>
      <c r="L70" s="72"/>
      <c r="M70" s="72"/>
      <c r="N70" s="22"/>
    </row>
    <row r="71" spans="1:17" s="21" customFormat="1" ht="12.75" outlineLevel="2" x14ac:dyDescent="0.2">
      <c r="A71" s="55"/>
      <c r="B71" s="56"/>
      <c r="C71" s="57"/>
      <c r="D71" s="80" t="s">
        <v>273</v>
      </c>
      <c r="E71" s="59" t="s">
        <v>53</v>
      </c>
      <c r="F71" s="60"/>
      <c r="G71" s="61">
        <f>G67</f>
        <v>185</v>
      </c>
      <c r="H71" s="62">
        <f>SUMPRODUCT(H72:H74,G72:G74)/G71</f>
        <v>0</v>
      </c>
      <c r="I71" s="63"/>
      <c r="J71" s="64">
        <f>SUM(H71:I71)</f>
        <v>0</v>
      </c>
      <c r="K71" s="62">
        <f>G71*H71</f>
        <v>0</v>
      </c>
      <c r="L71" s="62">
        <f>G71*I71</f>
        <v>0</v>
      </c>
      <c r="M71" s="62">
        <f>G71*J71</f>
        <v>0</v>
      </c>
      <c r="N71" s="22"/>
    </row>
    <row r="72" spans="1:17" s="21" customFormat="1" ht="12.75" outlineLevel="3" x14ac:dyDescent="0.2">
      <c r="A72" s="55"/>
      <c r="B72" s="56"/>
      <c r="C72" s="57"/>
      <c r="D72" s="88" t="s">
        <v>68</v>
      </c>
      <c r="E72" s="59" t="s">
        <v>63</v>
      </c>
      <c r="F72" s="74">
        <v>0.25</v>
      </c>
      <c r="G72" s="61">
        <f>F72*$G$71</f>
        <v>46.25</v>
      </c>
      <c r="H72" s="63"/>
      <c r="I72" s="72"/>
      <c r="J72" s="73"/>
      <c r="K72" s="72"/>
      <c r="L72" s="72"/>
      <c r="M72" s="72"/>
      <c r="N72" s="22"/>
    </row>
    <row r="73" spans="1:17" s="21" customFormat="1" ht="12.75" outlineLevel="3" x14ac:dyDescent="0.2">
      <c r="A73" s="55"/>
      <c r="B73" s="56"/>
      <c r="C73" s="57"/>
      <c r="D73" s="88" t="s">
        <v>113</v>
      </c>
      <c r="E73" s="59" t="s">
        <v>67</v>
      </c>
      <c r="F73" s="74">
        <v>0.3</v>
      </c>
      <c r="G73" s="61">
        <f>F73*$G$71</f>
        <v>55.5</v>
      </c>
      <c r="H73" s="63"/>
      <c r="I73" s="72"/>
      <c r="J73" s="73"/>
      <c r="K73" s="72"/>
      <c r="L73" s="72"/>
      <c r="M73" s="72"/>
      <c r="N73" s="22"/>
    </row>
    <row r="74" spans="1:17" s="21" customFormat="1" ht="12.75" outlineLevel="3" x14ac:dyDescent="0.2">
      <c r="A74" s="55"/>
      <c r="B74" s="56"/>
      <c r="C74" s="57"/>
      <c r="D74" s="88" t="s">
        <v>56</v>
      </c>
      <c r="E74" s="69" t="s">
        <v>53</v>
      </c>
      <c r="F74" s="70">
        <v>1</v>
      </c>
      <c r="G74" s="61">
        <f>F74*$G$71</f>
        <v>185</v>
      </c>
      <c r="H74" s="63"/>
      <c r="I74" s="72"/>
      <c r="J74" s="73"/>
      <c r="K74" s="72"/>
      <c r="L74" s="72"/>
      <c r="M74" s="72"/>
      <c r="N74" s="22"/>
    </row>
    <row r="75" spans="1:17" s="21" customFormat="1" ht="12.75" outlineLevel="1" x14ac:dyDescent="0.2">
      <c r="A75" s="47"/>
      <c r="B75" s="83"/>
      <c r="C75" s="49"/>
      <c r="D75" s="50" t="s">
        <v>79</v>
      </c>
      <c r="E75" s="49"/>
      <c r="F75" s="51"/>
      <c r="G75" s="52"/>
      <c r="H75" s="52"/>
      <c r="I75" s="52"/>
      <c r="J75" s="52"/>
      <c r="K75" s="53">
        <f>SUM(K76:K80)</f>
        <v>0</v>
      </c>
      <c r="L75" s="53">
        <f>SUM(L76:L80)</f>
        <v>0</v>
      </c>
      <c r="M75" s="53">
        <f>SUM(M76:M80)</f>
        <v>0</v>
      </c>
      <c r="N75" s="29"/>
      <c r="O75" s="22"/>
      <c r="P75" s="22"/>
      <c r="Q75" s="22"/>
    </row>
    <row r="76" spans="1:17" s="21" customFormat="1" ht="20.25" customHeight="1" outlineLevel="2" x14ac:dyDescent="0.2">
      <c r="A76" s="55"/>
      <c r="B76" s="56"/>
      <c r="C76" s="57"/>
      <c r="D76" s="80" t="s">
        <v>182</v>
      </c>
      <c r="E76" s="84" t="s">
        <v>80</v>
      </c>
      <c r="F76" s="77"/>
      <c r="G76" s="61">
        <f>SUM(G79,G77)</f>
        <v>2</v>
      </c>
      <c r="H76" s="62">
        <f>SUMPRODUCT(H77:H80,G77:G80)/G76</f>
        <v>0</v>
      </c>
      <c r="I76" s="63"/>
      <c r="J76" s="64">
        <f>SUM(H76:I76)</f>
        <v>0</v>
      </c>
      <c r="K76" s="62">
        <f>G76*H76</f>
        <v>0</v>
      </c>
      <c r="L76" s="62">
        <f>G76*I76</f>
        <v>0</v>
      </c>
      <c r="M76" s="62">
        <f>G76*J76</f>
        <v>0</v>
      </c>
      <c r="O76" s="22"/>
      <c r="P76" s="22"/>
      <c r="Q76" s="22"/>
    </row>
    <row r="77" spans="1:17" s="21" customFormat="1" ht="51" outlineLevel="3" x14ac:dyDescent="0.2">
      <c r="A77" s="55"/>
      <c r="B77" s="56"/>
      <c r="C77" s="57"/>
      <c r="D77" s="88" t="s">
        <v>274</v>
      </c>
      <c r="E77" s="86" t="s">
        <v>80</v>
      </c>
      <c r="F77" s="74">
        <v>1</v>
      </c>
      <c r="G77" s="61">
        <v>1</v>
      </c>
      <c r="H77" s="191"/>
      <c r="I77" s="75"/>
      <c r="J77" s="75"/>
      <c r="K77" s="75"/>
      <c r="L77" s="75"/>
      <c r="M77" s="73"/>
      <c r="O77" s="22"/>
      <c r="P77" s="22"/>
      <c r="Q77" s="22"/>
    </row>
    <row r="78" spans="1:17" s="21" customFormat="1" ht="12.75" outlineLevel="3" x14ac:dyDescent="0.2">
      <c r="A78" s="55"/>
      <c r="B78" s="56"/>
      <c r="C78" s="57"/>
      <c r="D78" s="88" t="s">
        <v>81</v>
      </c>
      <c r="E78" s="86" t="s">
        <v>80</v>
      </c>
      <c r="F78" s="74">
        <v>1</v>
      </c>
      <c r="G78" s="61">
        <v>1</v>
      </c>
      <c r="H78" s="94"/>
      <c r="I78" s="75"/>
      <c r="J78" s="75"/>
      <c r="K78" s="75"/>
      <c r="L78" s="75"/>
      <c r="M78" s="73"/>
      <c r="O78" s="22"/>
      <c r="P78" s="22"/>
      <c r="Q78" s="22"/>
    </row>
    <row r="79" spans="1:17" s="21" customFormat="1" ht="38.25" outlineLevel="3" x14ac:dyDescent="0.2">
      <c r="A79" s="55"/>
      <c r="B79" s="56"/>
      <c r="C79" s="57"/>
      <c r="D79" s="88" t="s">
        <v>275</v>
      </c>
      <c r="E79" s="86" t="s">
        <v>80</v>
      </c>
      <c r="F79" s="74">
        <v>1</v>
      </c>
      <c r="G79" s="61">
        <v>1</v>
      </c>
      <c r="H79" s="191"/>
      <c r="I79" s="75"/>
      <c r="J79" s="75"/>
      <c r="K79" s="75"/>
      <c r="L79" s="75"/>
      <c r="M79" s="73"/>
      <c r="O79" s="22"/>
      <c r="P79" s="22"/>
      <c r="Q79" s="22"/>
    </row>
    <row r="80" spans="1:17" s="21" customFormat="1" ht="12.75" outlineLevel="3" x14ac:dyDescent="0.2">
      <c r="A80" s="55"/>
      <c r="B80" s="56"/>
      <c r="C80" s="57"/>
      <c r="D80" s="81" t="s">
        <v>81</v>
      </c>
      <c r="E80" s="86" t="s">
        <v>80</v>
      </c>
      <c r="F80" s="74">
        <v>1</v>
      </c>
      <c r="G80" s="61">
        <v>1</v>
      </c>
      <c r="H80" s="94"/>
      <c r="I80" s="75"/>
      <c r="J80" s="75"/>
      <c r="K80" s="75"/>
      <c r="L80" s="75"/>
      <c r="M80" s="73"/>
      <c r="O80" s="22"/>
      <c r="P80" s="22"/>
      <c r="Q80" s="22"/>
    </row>
    <row r="81" spans="1:17" s="21" customFormat="1" ht="12.75" outlineLevel="1" x14ac:dyDescent="0.2">
      <c r="A81" s="47"/>
      <c r="B81" s="83"/>
      <c r="C81" s="49"/>
      <c r="D81" s="50" t="s">
        <v>82</v>
      </c>
      <c r="E81" s="49"/>
      <c r="F81" s="51"/>
      <c r="G81" s="52"/>
      <c r="H81" s="52"/>
      <c r="I81" s="52"/>
      <c r="J81" s="52"/>
      <c r="K81" s="51">
        <f>SUM(K82:K104)</f>
        <v>0</v>
      </c>
      <c r="L81" s="51">
        <f t="shared" ref="L81:M81" si="3">SUM(L82:L104)</f>
        <v>0</v>
      </c>
      <c r="M81" s="51">
        <f t="shared" si="3"/>
        <v>0</v>
      </c>
      <c r="N81" s="29"/>
      <c r="O81" s="22"/>
      <c r="P81" s="22"/>
      <c r="Q81" s="22"/>
    </row>
    <row r="82" spans="1:17" s="21" customFormat="1" ht="12.75" outlineLevel="2" x14ac:dyDescent="0.2">
      <c r="A82" s="55"/>
      <c r="B82" s="56"/>
      <c r="C82" s="57"/>
      <c r="D82" s="80" t="s">
        <v>110</v>
      </c>
      <c r="E82" s="84" t="s">
        <v>53</v>
      </c>
      <c r="F82" s="77"/>
      <c r="G82" s="61">
        <v>185</v>
      </c>
      <c r="H82" s="62">
        <f>SUMPRODUCT(H83:H85,G83:G85)/G82</f>
        <v>0</v>
      </c>
      <c r="I82" s="63"/>
      <c r="J82" s="64">
        <f>SUM(H82:I82)</f>
        <v>0</v>
      </c>
      <c r="K82" s="62">
        <f>G82*H82</f>
        <v>0</v>
      </c>
      <c r="L82" s="62">
        <f>G82*I82</f>
        <v>0</v>
      </c>
      <c r="M82" s="62">
        <f>G82*J82</f>
        <v>0</v>
      </c>
      <c r="O82" s="22"/>
      <c r="P82" s="22"/>
      <c r="Q82" s="22"/>
    </row>
    <row r="83" spans="1:17" s="21" customFormat="1" ht="12.75" outlineLevel="3" x14ac:dyDescent="0.2">
      <c r="A83" s="55"/>
      <c r="B83" s="56"/>
      <c r="C83" s="57"/>
      <c r="D83" s="81" t="s">
        <v>62</v>
      </c>
      <c r="E83" s="86" t="s">
        <v>63</v>
      </c>
      <c r="F83" s="74">
        <f>F29</f>
        <v>5.7840000000000003E-2</v>
      </c>
      <c r="G83" s="61">
        <f>F83*$G$82</f>
        <v>10.7004</v>
      </c>
      <c r="H83" s="63"/>
      <c r="I83" s="72"/>
      <c r="J83" s="73"/>
      <c r="K83" s="72"/>
      <c r="L83" s="72"/>
      <c r="M83" s="72"/>
      <c r="O83" s="22"/>
      <c r="P83" s="22"/>
      <c r="Q83" s="22"/>
    </row>
    <row r="84" spans="1:17" s="21" customFormat="1" ht="12.75" outlineLevel="3" x14ac:dyDescent="0.2">
      <c r="A84" s="55"/>
      <c r="B84" s="56"/>
      <c r="C84" s="57"/>
      <c r="D84" s="81" t="s">
        <v>286</v>
      </c>
      <c r="E84" s="86" t="s">
        <v>63</v>
      </c>
      <c r="F84" s="74">
        <f>0.3*2</f>
        <v>0.6</v>
      </c>
      <c r="G84" s="61">
        <f>F84*$G$82</f>
        <v>111</v>
      </c>
      <c r="H84" s="63"/>
      <c r="I84" s="72"/>
      <c r="J84" s="73"/>
      <c r="K84" s="72"/>
      <c r="L84" s="72"/>
      <c r="M84" s="72"/>
      <c r="O84" s="22"/>
      <c r="P84" s="22"/>
      <c r="Q84" s="22"/>
    </row>
    <row r="85" spans="1:17" s="21" customFormat="1" ht="12.75" outlineLevel="3" x14ac:dyDescent="0.2">
      <c r="A85" s="55"/>
      <c r="B85" s="56"/>
      <c r="C85" s="57"/>
      <c r="D85" s="81" t="s">
        <v>56</v>
      </c>
      <c r="E85" s="86" t="s">
        <v>53</v>
      </c>
      <c r="F85" s="74">
        <v>1</v>
      </c>
      <c r="G85" s="61">
        <f>F85*$G$82</f>
        <v>185</v>
      </c>
      <c r="H85" s="63"/>
      <c r="I85" s="72"/>
      <c r="J85" s="89"/>
      <c r="K85" s="90"/>
      <c r="L85" s="90"/>
      <c r="M85" s="90"/>
      <c r="O85" s="22"/>
      <c r="P85" s="22"/>
      <c r="Q85" s="22"/>
    </row>
    <row r="86" spans="1:17" s="21" customFormat="1" ht="12.75" outlineLevel="2" x14ac:dyDescent="0.2">
      <c r="A86" s="55"/>
      <c r="B86" s="56"/>
      <c r="C86" s="57"/>
      <c r="D86" s="80" t="s">
        <v>184</v>
      </c>
      <c r="E86" s="84" t="s">
        <v>53</v>
      </c>
      <c r="F86" s="77"/>
      <c r="G86" s="61">
        <v>34</v>
      </c>
      <c r="H86" s="62">
        <f>SUMPRODUCT(H87:H91,G87:G91)/G86</f>
        <v>0</v>
      </c>
      <c r="I86" s="63"/>
      <c r="J86" s="64">
        <f>SUM(H86:I86)</f>
        <v>0</v>
      </c>
      <c r="K86" s="62">
        <f>G86*H86</f>
        <v>0</v>
      </c>
      <c r="L86" s="62">
        <f>G86*I86</f>
        <v>0</v>
      </c>
      <c r="M86" s="62">
        <f>G86*J86</f>
        <v>0</v>
      </c>
      <c r="O86" s="22"/>
      <c r="P86" s="22"/>
      <c r="Q86" s="22"/>
    </row>
    <row r="87" spans="1:17" s="21" customFormat="1" ht="12.75" outlineLevel="3" x14ac:dyDescent="0.2">
      <c r="A87" s="55"/>
      <c r="B87" s="56"/>
      <c r="C87" s="57"/>
      <c r="D87" s="88" t="s">
        <v>62</v>
      </c>
      <c r="E87" s="86" t="s">
        <v>63</v>
      </c>
      <c r="F87" s="74">
        <f>F83</f>
        <v>5.7840000000000003E-2</v>
      </c>
      <c r="G87" s="61">
        <f>F87*$G$86</f>
        <v>1.9665600000000001</v>
      </c>
      <c r="H87" s="63"/>
      <c r="I87" s="75"/>
      <c r="J87" s="75"/>
      <c r="K87" s="91"/>
      <c r="L87" s="90"/>
      <c r="M87" s="89"/>
      <c r="O87" s="22"/>
      <c r="P87" s="22"/>
      <c r="Q87" s="22"/>
    </row>
    <row r="88" spans="1:17" s="21" customFormat="1" ht="12.75" outlineLevel="3" x14ac:dyDescent="0.2">
      <c r="A88" s="55"/>
      <c r="B88" s="56"/>
      <c r="C88" s="57"/>
      <c r="D88" s="81" t="s">
        <v>102</v>
      </c>
      <c r="E88" s="86" t="s">
        <v>67</v>
      </c>
      <c r="F88" s="74">
        <v>9</v>
      </c>
      <c r="G88" s="61">
        <f>F88*$G$86</f>
        <v>306</v>
      </c>
      <c r="H88" s="63"/>
      <c r="I88" s="75"/>
      <c r="J88" s="75"/>
      <c r="K88" s="91"/>
      <c r="L88" s="90"/>
      <c r="M88" s="89"/>
      <c r="O88" s="22"/>
      <c r="P88" s="22"/>
      <c r="Q88" s="22"/>
    </row>
    <row r="89" spans="1:17" s="21" customFormat="1" ht="12.75" outlineLevel="3" x14ac:dyDescent="0.2">
      <c r="A89" s="55"/>
      <c r="B89" s="56"/>
      <c r="C89" s="57"/>
      <c r="D89" s="88" t="s">
        <v>276</v>
      </c>
      <c r="E89" s="86" t="s">
        <v>53</v>
      </c>
      <c r="F89" s="74">
        <v>1.1499999999999999</v>
      </c>
      <c r="G89" s="61">
        <v>34</v>
      </c>
      <c r="H89" s="63"/>
      <c r="I89" s="75"/>
      <c r="J89" s="75"/>
      <c r="K89" s="91"/>
      <c r="L89" s="90"/>
      <c r="M89" s="89"/>
      <c r="O89" s="22"/>
      <c r="P89" s="22"/>
      <c r="Q89" s="22"/>
    </row>
    <row r="90" spans="1:17" s="21" customFormat="1" ht="12.75" outlineLevel="3" x14ac:dyDescent="0.2">
      <c r="A90" s="55"/>
      <c r="B90" s="56"/>
      <c r="C90" s="57"/>
      <c r="D90" s="81" t="s">
        <v>183</v>
      </c>
      <c r="E90" s="86" t="s">
        <v>67</v>
      </c>
      <c r="F90" s="74">
        <v>0.04</v>
      </c>
      <c r="G90" s="61">
        <f>F90*$G$89</f>
        <v>1.36</v>
      </c>
      <c r="H90" s="63"/>
      <c r="I90" s="75"/>
      <c r="J90" s="75"/>
      <c r="K90" s="91"/>
      <c r="L90" s="90"/>
      <c r="M90" s="89"/>
      <c r="O90" s="22"/>
      <c r="P90" s="22"/>
      <c r="Q90" s="22"/>
    </row>
    <row r="91" spans="1:17" s="21" customFormat="1" ht="12.75" outlineLevel="3" x14ac:dyDescent="0.2">
      <c r="A91" s="55"/>
      <c r="B91" s="56"/>
      <c r="C91" s="57"/>
      <c r="D91" s="88" t="s">
        <v>56</v>
      </c>
      <c r="E91" s="86" t="s">
        <v>53</v>
      </c>
      <c r="F91" s="74">
        <v>1</v>
      </c>
      <c r="G91" s="61">
        <v>34</v>
      </c>
      <c r="H91" s="63"/>
      <c r="I91" s="75"/>
      <c r="J91" s="75"/>
      <c r="K91" s="91"/>
      <c r="L91" s="90"/>
      <c r="M91" s="89"/>
      <c r="O91" s="22"/>
      <c r="P91" s="22"/>
      <c r="Q91" s="22"/>
    </row>
    <row r="92" spans="1:17" s="21" customFormat="1" ht="12.75" outlineLevel="2" x14ac:dyDescent="0.2">
      <c r="A92" s="55"/>
      <c r="B92" s="56"/>
      <c r="C92" s="57"/>
      <c r="D92" s="79" t="s">
        <v>185</v>
      </c>
      <c r="E92" s="84" t="s">
        <v>53</v>
      </c>
      <c r="F92" s="77"/>
      <c r="G92" s="61">
        <v>6.6</v>
      </c>
      <c r="H92" s="62">
        <f>SUMPRODUCT(H93:H97,G93:G97)/G92</f>
        <v>0</v>
      </c>
      <c r="I92" s="63"/>
      <c r="J92" s="64">
        <f>SUM(H92:I92)</f>
        <v>0</v>
      </c>
      <c r="K92" s="62">
        <f>G92*H92</f>
        <v>0</v>
      </c>
      <c r="L92" s="62">
        <f>G92*I92</f>
        <v>0</v>
      </c>
      <c r="M92" s="62">
        <f>G92*J92</f>
        <v>0</v>
      </c>
      <c r="O92" s="22"/>
      <c r="P92" s="22"/>
      <c r="Q92" s="22"/>
    </row>
    <row r="93" spans="1:17" s="21" customFormat="1" ht="12.75" outlineLevel="3" x14ac:dyDescent="0.2">
      <c r="A93" s="55"/>
      <c r="B93" s="56"/>
      <c r="C93" s="57"/>
      <c r="D93" s="88" t="s">
        <v>62</v>
      </c>
      <c r="E93" s="86" t="s">
        <v>63</v>
      </c>
      <c r="F93" s="74">
        <f>F87</f>
        <v>5.7840000000000003E-2</v>
      </c>
      <c r="G93" s="61">
        <f>F93*$G$92</f>
        <v>0.38174399999999997</v>
      </c>
      <c r="H93" s="63"/>
      <c r="I93" s="75"/>
      <c r="J93" s="75"/>
      <c r="K93" s="91"/>
      <c r="L93" s="90"/>
      <c r="M93" s="89"/>
      <c r="O93" s="22"/>
      <c r="P93" s="22"/>
      <c r="Q93" s="22"/>
    </row>
    <row r="94" spans="1:17" s="21" customFormat="1" ht="12.75" outlineLevel="3" x14ac:dyDescent="0.2">
      <c r="A94" s="55"/>
      <c r="B94" s="56"/>
      <c r="C94" s="57"/>
      <c r="D94" s="81" t="s">
        <v>102</v>
      </c>
      <c r="E94" s="86" t="s">
        <v>67</v>
      </c>
      <c r="F94" s="74">
        <v>9</v>
      </c>
      <c r="G94" s="61">
        <f>F94*$G$92</f>
        <v>59.4</v>
      </c>
      <c r="H94" s="63"/>
      <c r="I94" s="75"/>
      <c r="J94" s="75"/>
      <c r="K94" s="91"/>
      <c r="L94" s="90"/>
      <c r="M94" s="89"/>
      <c r="O94" s="22"/>
      <c r="P94" s="22"/>
      <c r="Q94" s="22"/>
    </row>
    <row r="95" spans="1:17" s="21" customFormat="1" ht="12.75" outlineLevel="3" x14ac:dyDescent="0.2">
      <c r="A95" s="55"/>
      <c r="B95" s="56"/>
      <c r="C95" s="85"/>
      <c r="D95" s="88" t="s">
        <v>277</v>
      </c>
      <c r="E95" s="86" t="s">
        <v>53</v>
      </c>
      <c r="F95" s="74">
        <v>1.1499999999999999</v>
      </c>
      <c r="G95" s="61">
        <v>6.6</v>
      </c>
      <c r="H95" s="63"/>
      <c r="I95" s="75"/>
      <c r="J95" s="75"/>
      <c r="K95" s="91"/>
      <c r="L95" s="90"/>
      <c r="M95" s="89"/>
      <c r="O95" s="22"/>
      <c r="P95" s="22"/>
      <c r="Q95" s="22"/>
    </row>
    <row r="96" spans="1:17" s="21" customFormat="1" ht="12.75" outlineLevel="3" x14ac:dyDescent="0.2">
      <c r="A96" s="55"/>
      <c r="B96" s="56"/>
      <c r="C96" s="57"/>
      <c r="D96" s="81" t="s">
        <v>183</v>
      </c>
      <c r="E96" s="86" t="s">
        <v>67</v>
      </c>
      <c r="F96" s="74">
        <v>0.04</v>
      </c>
      <c r="G96" s="61">
        <f>F96*$G$92</f>
        <v>0.26400000000000001</v>
      </c>
      <c r="H96" s="63"/>
      <c r="I96" s="75"/>
      <c r="J96" s="75"/>
      <c r="K96" s="91"/>
      <c r="L96" s="90"/>
      <c r="M96" s="89"/>
      <c r="O96" s="22"/>
      <c r="P96" s="22"/>
      <c r="Q96" s="22"/>
    </row>
    <row r="97" spans="1:17" s="21" customFormat="1" ht="12.75" outlineLevel="3" x14ac:dyDescent="0.2">
      <c r="A97" s="55"/>
      <c r="B97" s="56"/>
      <c r="C97" s="57"/>
      <c r="D97" s="88" t="s">
        <v>56</v>
      </c>
      <c r="E97" s="86" t="s">
        <v>53</v>
      </c>
      <c r="F97" s="74">
        <v>1</v>
      </c>
      <c r="G97" s="61">
        <f>F97*$G$92</f>
        <v>6.6</v>
      </c>
      <c r="H97" s="63"/>
      <c r="I97" s="75"/>
      <c r="J97" s="75"/>
      <c r="K97" s="91"/>
      <c r="L97" s="90"/>
      <c r="M97" s="89"/>
      <c r="O97" s="22"/>
      <c r="P97" s="22"/>
      <c r="Q97" s="22"/>
    </row>
    <row r="98" spans="1:17" s="21" customFormat="1" ht="12.75" outlineLevel="3" x14ac:dyDescent="0.2">
      <c r="A98" s="55"/>
      <c r="B98" s="56"/>
      <c r="C98" s="57"/>
      <c r="D98" s="97" t="s">
        <v>132</v>
      </c>
      <c r="E98" s="84" t="s">
        <v>80</v>
      </c>
      <c r="F98" s="77"/>
      <c r="G98" s="61">
        <v>3</v>
      </c>
      <c r="H98" s="62">
        <f>SUMPRODUCT(H99:H101,G99:G101)/G98</f>
        <v>0</v>
      </c>
      <c r="I98" s="63"/>
      <c r="J98" s="64">
        <f>SUM(H98:I98)</f>
        <v>0</v>
      </c>
      <c r="K98" s="62">
        <f>G98*H98</f>
        <v>0</v>
      </c>
      <c r="L98" s="62">
        <f>G98*I98</f>
        <v>0</v>
      </c>
      <c r="M98" s="62">
        <f>G98*J98</f>
        <v>0</v>
      </c>
      <c r="O98" s="22"/>
      <c r="P98" s="22"/>
      <c r="Q98" s="22"/>
    </row>
    <row r="99" spans="1:17" s="21" customFormat="1" ht="12.75" outlineLevel="3" x14ac:dyDescent="0.2">
      <c r="A99" s="55"/>
      <c r="B99" s="56"/>
      <c r="C99" s="57"/>
      <c r="D99" s="150" t="s">
        <v>135</v>
      </c>
      <c r="E99" s="86" t="s">
        <v>80</v>
      </c>
      <c r="F99" s="74">
        <v>1</v>
      </c>
      <c r="G99" s="61">
        <v>2</v>
      </c>
      <c r="H99" s="191"/>
      <c r="I99" s="75"/>
      <c r="J99" s="75"/>
      <c r="K99" s="91"/>
      <c r="L99" s="90"/>
      <c r="M99" s="89"/>
      <c r="O99" s="22"/>
      <c r="P99" s="22"/>
      <c r="Q99" s="22"/>
    </row>
    <row r="100" spans="1:17" s="21" customFormat="1" ht="12.75" outlineLevel="3" x14ac:dyDescent="0.2">
      <c r="A100" s="55"/>
      <c r="B100" s="56"/>
      <c r="C100" s="57"/>
      <c r="D100" s="150" t="s">
        <v>136</v>
      </c>
      <c r="E100" s="86" t="s">
        <v>80</v>
      </c>
      <c r="F100" s="74">
        <v>1</v>
      </c>
      <c r="G100" s="61">
        <v>1</v>
      </c>
      <c r="H100" s="191"/>
      <c r="I100" s="75"/>
      <c r="J100" s="75"/>
      <c r="K100" s="91"/>
      <c r="L100" s="90"/>
      <c r="M100" s="89"/>
      <c r="O100" s="22"/>
      <c r="P100" s="22"/>
      <c r="Q100" s="22"/>
    </row>
    <row r="101" spans="1:17" s="21" customFormat="1" ht="12.75" outlineLevel="3" x14ac:dyDescent="0.2">
      <c r="A101" s="55"/>
      <c r="B101" s="56"/>
      <c r="C101" s="57"/>
      <c r="D101" s="88" t="s">
        <v>81</v>
      </c>
      <c r="E101" s="86" t="s">
        <v>80</v>
      </c>
      <c r="F101" s="74">
        <v>1</v>
      </c>
      <c r="G101" s="61">
        <v>3</v>
      </c>
      <c r="H101" s="63"/>
      <c r="I101" s="75"/>
      <c r="J101" s="75"/>
      <c r="K101" s="91"/>
      <c r="L101" s="90"/>
      <c r="M101" s="89"/>
      <c r="O101" s="22"/>
      <c r="P101" s="22"/>
      <c r="Q101" s="22"/>
    </row>
    <row r="102" spans="1:17" s="21" customFormat="1" ht="12.75" outlineLevel="3" x14ac:dyDescent="0.2">
      <c r="A102" s="55"/>
      <c r="B102" s="56"/>
      <c r="C102" s="57"/>
      <c r="D102" s="97" t="s">
        <v>192</v>
      </c>
      <c r="E102" s="84" t="s">
        <v>53</v>
      </c>
      <c r="F102" s="74"/>
      <c r="G102" s="61">
        <v>3.13</v>
      </c>
      <c r="H102" s="62">
        <f>SUMPRODUCT(H103:H104,G103:G104)/G102</f>
        <v>0</v>
      </c>
      <c r="I102" s="63"/>
      <c r="J102" s="64">
        <f>SUM(H102:I102)</f>
        <v>0</v>
      </c>
      <c r="K102" s="62">
        <f>G102*H102</f>
        <v>0</v>
      </c>
      <c r="L102" s="62">
        <f>G102*I102</f>
        <v>0</v>
      </c>
      <c r="M102" s="62">
        <f>G102*J102</f>
        <v>0</v>
      </c>
      <c r="O102" s="22"/>
      <c r="P102" s="22"/>
      <c r="Q102" s="22"/>
    </row>
    <row r="103" spans="1:17" s="21" customFormat="1" ht="12.75" outlineLevel="3" x14ac:dyDescent="0.2">
      <c r="A103" s="55"/>
      <c r="B103" s="56"/>
      <c r="C103" s="57"/>
      <c r="D103" s="88" t="s">
        <v>193</v>
      </c>
      <c r="E103" s="86" t="s">
        <v>53</v>
      </c>
      <c r="F103" s="74">
        <v>1</v>
      </c>
      <c r="G103" s="61">
        <v>3.13</v>
      </c>
      <c r="H103" s="63"/>
      <c r="I103" s="72"/>
      <c r="J103" s="73"/>
      <c r="K103" s="72"/>
      <c r="L103" s="72"/>
      <c r="M103" s="72"/>
      <c r="O103" s="22"/>
      <c r="P103" s="22"/>
      <c r="Q103" s="22"/>
    </row>
    <row r="104" spans="1:17" s="21" customFormat="1" ht="12.75" outlineLevel="3" x14ac:dyDescent="0.2">
      <c r="A104" s="55"/>
      <c r="B104" s="56"/>
      <c r="C104" s="57"/>
      <c r="D104" s="88" t="s">
        <v>56</v>
      </c>
      <c r="E104" s="86" t="s">
        <v>194</v>
      </c>
      <c r="F104" s="74">
        <v>1</v>
      </c>
      <c r="G104" s="61">
        <v>3.13</v>
      </c>
      <c r="H104" s="63"/>
      <c r="I104" s="72"/>
      <c r="J104" s="73"/>
      <c r="K104" s="72"/>
      <c r="L104" s="72"/>
      <c r="M104" s="72"/>
      <c r="O104" s="22"/>
      <c r="P104" s="22"/>
      <c r="Q104" s="22"/>
    </row>
    <row r="105" spans="1:17" s="21" customFormat="1" ht="12.75" outlineLevel="1" x14ac:dyDescent="0.2">
      <c r="A105" s="47"/>
      <c r="B105" s="83"/>
      <c r="C105" s="49"/>
      <c r="D105" s="50" t="s">
        <v>85</v>
      </c>
      <c r="E105" s="49"/>
      <c r="F105" s="51"/>
      <c r="G105" s="52"/>
      <c r="H105" s="52"/>
      <c r="I105" s="52"/>
      <c r="J105" s="52"/>
      <c r="K105" s="51">
        <f>SUM(K106:K113)</f>
        <v>0</v>
      </c>
      <c r="L105" s="51">
        <f t="shared" ref="L105:M105" si="4">SUM(L106:L113)</f>
        <v>0</v>
      </c>
      <c r="M105" s="51">
        <f t="shared" si="4"/>
        <v>0</v>
      </c>
      <c r="N105" s="29"/>
      <c r="O105" s="22"/>
      <c r="P105" s="22"/>
      <c r="Q105" s="22"/>
    </row>
    <row r="106" spans="1:17" s="21" customFormat="1" ht="12.75" outlineLevel="2" x14ac:dyDescent="0.2">
      <c r="A106" s="55"/>
      <c r="B106" s="56"/>
      <c r="C106" s="57"/>
      <c r="D106" s="80" t="s">
        <v>103</v>
      </c>
      <c r="E106" s="84" t="s">
        <v>53</v>
      </c>
      <c r="F106" s="77"/>
      <c r="G106" s="61">
        <f>2*0.5</f>
        <v>1</v>
      </c>
      <c r="H106" s="62">
        <f>SUMPRODUCT(H107:H108,G107:G108)/G106</f>
        <v>0</v>
      </c>
      <c r="I106" s="63"/>
      <c r="J106" s="64">
        <f>SUM(H106:I106)</f>
        <v>0</v>
      </c>
      <c r="K106" s="62">
        <f>G106*H106</f>
        <v>0</v>
      </c>
      <c r="L106" s="62">
        <f>G106*I106</f>
        <v>0</v>
      </c>
      <c r="M106" s="62">
        <f>G106*J106</f>
        <v>0</v>
      </c>
      <c r="O106" s="22"/>
      <c r="P106" s="22"/>
      <c r="Q106" s="22"/>
    </row>
    <row r="107" spans="1:17" s="21" customFormat="1" ht="25.5" outlineLevel="3" x14ac:dyDescent="0.2">
      <c r="A107" s="55"/>
      <c r="B107" s="56"/>
      <c r="C107" s="85"/>
      <c r="D107" s="81" t="s">
        <v>86</v>
      </c>
      <c r="E107" s="86" t="s">
        <v>53</v>
      </c>
      <c r="F107" s="74">
        <v>1</v>
      </c>
      <c r="G107" s="61">
        <f>F107*$G$106</f>
        <v>1</v>
      </c>
      <c r="H107" s="94"/>
      <c r="I107" s="75"/>
      <c r="J107" s="75"/>
      <c r="K107" s="91"/>
      <c r="L107" s="90"/>
      <c r="M107" s="89"/>
      <c r="O107" s="22"/>
      <c r="P107" s="22"/>
      <c r="Q107" s="22"/>
    </row>
    <row r="108" spans="1:17" s="21" customFormat="1" ht="12.75" outlineLevel="3" x14ac:dyDescent="0.2">
      <c r="A108" s="55"/>
      <c r="B108" s="56"/>
      <c r="C108" s="57"/>
      <c r="D108" s="81" t="s">
        <v>56</v>
      </c>
      <c r="E108" s="86" t="s">
        <v>53</v>
      </c>
      <c r="F108" s="74">
        <v>1</v>
      </c>
      <c r="G108" s="61">
        <f>F108*$G$106</f>
        <v>1</v>
      </c>
      <c r="H108" s="94"/>
      <c r="I108" s="75"/>
      <c r="J108" s="75"/>
      <c r="K108" s="91"/>
      <c r="L108" s="90"/>
      <c r="M108" s="89"/>
      <c r="O108" s="22"/>
      <c r="P108" s="22"/>
      <c r="Q108" s="22"/>
    </row>
    <row r="109" spans="1:17" s="21" customFormat="1" ht="12.75" outlineLevel="2" x14ac:dyDescent="0.2">
      <c r="A109" s="55"/>
      <c r="B109" s="56"/>
      <c r="C109" s="57"/>
      <c r="D109" s="80" t="s">
        <v>186</v>
      </c>
      <c r="E109" s="84" t="s">
        <v>53</v>
      </c>
      <c r="F109" s="77"/>
      <c r="G109" s="61">
        <f>G19</f>
        <v>69</v>
      </c>
      <c r="H109" s="62">
        <f>SUMPRODUCT(H110:H113,G110:G113)/G109</f>
        <v>0</v>
      </c>
      <c r="I109" s="63"/>
      <c r="J109" s="64">
        <f>SUM(H109:I109)</f>
        <v>0</v>
      </c>
      <c r="K109" s="62">
        <f>G109*H109</f>
        <v>0</v>
      </c>
      <c r="L109" s="62">
        <f>G109*I109</f>
        <v>0</v>
      </c>
      <c r="M109" s="62">
        <f>G109*J109</f>
        <v>0</v>
      </c>
      <c r="O109" s="22"/>
      <c r="P109" s="22"/>
      <c r="Q109" s="22"/>
    </row>
    <row r="110" spans="1:17" s="21" customFormat="1" ht="12.75" outlineLevel="3" x14ac:dyDescent="0.2">
      <c r="A110" s="55"/>
      <c r="B110" s="56"/>
      <c r="C110" s="85"/>
      <c r="D110" s="88" t="s">
        <v>187</v>
      </c>
      <c r="E110" s="86" t="s">
        <v>53</v>
      </c>
      <c r="F110" s="74">
        <v>1.1499999999999999</v>
      </c>
      <c r="G110" s="61">
        <f>F110*$G$109</f>
        <v>79.349999999999994</v>
      </c>
      <c r="H110" s="94"/>
      <c r="I110" s="75"/>
      <c r="J110" s="75"/>
      <c r="K110" s="91"/>
      <c r="L110" s="90"/>
      <c r="M110" s="89"/>
      <c r="O110" s="22"/>
      <c r="P110" s="22"/>
      <c r="Q110" s="22"/>
    </row>
    <row r="111" spans="1:17" s="21" customFormat="1" ht="12.75" outlineLevel="3" x14ac:dyDescent="0.2">
      <c r="A111" s="55"/>
      <c r="B111" s="56"/>
      <c r="C111" s="57"/>
      <c r="D111" s="81" t="s">
        <v>102</v>
      </c>
      <c r="E111" s="86" t="s">
        <v>67</v>
      </c>
      <c r="F111" s="74">
        <v>9</v>
      </c>
      <c r="G111" s="61">
        <f>F111*$G$109</f>
        <v>621</v>
      </c>
      <c r="H111" s="94"/>
      <c r="I111" s="75"/>
      <c r="J111" s="75"/>
      <c r="K111" s="91"/>
      <c r="L111" s="90"/>
      <c r="M111" s="89"/>
      <c r="O111" s="22"/>
      <c r="P111" s="22"/>
      <c r="Q111" s="22"/>
    </row>
    <row r="112" spans="1:17" s="21" customFormat="1" ht="12.75" outlineLevel="3" x14ac:dyDescent="0.2">
      <c r="A112" s="55"/>
      <c r="B112" s="56"/>
      <c r="C112" s="57"/>
      <c r="D112" s="81" t="s">
        <v>101</v>
      </c>
      <c r="E112" s="86" t="s">
        <v>67</v>
      </c>
      <c r="F112" s="74">
        <v>0.04</v>
      </c>
      <c r="G112" s="61">
        <f>F112*$G$109</f>
        <v>2.7600000000000002</v>
      </c>
      <c r="H112" s="94"/>
      <c r="I112" s="75"/>
      <c r="J112" s="75"/>
      <c r="K112" s="91"/>
      <c r="L112" s="90"/>
      <c r="M112" s="89"/>
      <c r="O112" s="22"/>
      <c r="P112" s="22"/>
      <c r="Q112" s="22"/>
    </row>
    <row r="113" spans="1:17" s="21" customFormat="1" ht="12.75" outlineLevel="3" x14ac:dyDescent="0.2">
      <c r="A113" s="55"/>
      <c r="B113" s="56"/>
      <c r="C113" s="57"/>
      <c r="D113" s="81" t="s">
        <v>56</v>
      </c>
      <c r="E113" s="86" t="s">
        <v>53</v>
      </c>
      <c r="F113" s="74">
        <v>1</v>
      </c>
      <c r="G113" s="61">
        <f>F113*$G$109</f>
        <v>69</v>
      </c>
      <c r="H113" s="94"/>
      <c r="I113" s="75"/>
      <c r="J113" s="75"/>
      <c r="K113" s="91"/>
      <c r="L113" s="90"/>
      <c r="M113" s="89"/>
      <c r="O113" s="22"/>
      <c r="P113" s="22"/>
      <c r="Q113" s="22"/>
    </row>
    <row r="114" spans="1:17" s="21" customFormat="1" ht="12.75" outlineLevel="1" x14ac:dyDescent="0.2">
      <c r="A114" s="47"/>
      <c r="B114" s="83"/>
      <c r="C114" s="49"/>
      <c r="D114" s="50" t="s">
        <v>87</v>
      </c>
      <c r="E114" s="49"/>
      <c r="F114" s="51"/>
      <c r="G114" s="52"/>
      <c r="H114" s="52"/>
      <c r="I114" s="52"/>
      <c r="J114" s="52"/>
      <c r="K114" s="51">
        <f>SUM(K115:K117)</f>
        <v>0</v>
      </c>
      <c r="L114" s="51">
        <f t="shared" ref="L114:M114" si="5">SUM(L115:L117)</f>
        <v>0</v>
      </c>
      <c r="M114" s="51">
        <f t="shared" si="5"/>
        <v>0</v>
      </c>
      <c r="N114" s="29"/>
      <c r="O114" s="22"/>
      <c r="P114" s="22"/>
      <c r="Q114" s="22"/>
    </row>
    <row r="115" spans="1:17" s="21" customFormat="1" ht="12.75" outlineLevel="2" x14ac:dyDescent="0.2">
      <c r="A115" s="55"/>
      <c r="B115" s="56"/>
      <c r="C115" s="57"/>
      <c r="D115" s="80" t="s">
        <v>104</v>
      </c>
      <c r="E115" s="84" t="s">
        <v>88</v>
      </c>
      <c r="F115" s="77"/>
      <c r="G115" s="61">
        <v>47.02</v>
      </c>
      <c r="H115" s="62">
        <f>SUMPRODUCT(H116:H117,G116:G117)/G115</f>
        <v>0</v>
      </c>
      <c r="I115" s="63"/>
      <c r="J115" s="64">
        <f>SUM(H115:I115)</f>
        <v>0</v>
      </c>
      <c r="K115" s="62">
        <f>G115*H115</f>
        <v>0</v>
      </c>
      <c r="L115" s="62">
        <f>G115*I115</f>
        <v>0</v>
      </c>
      <c r="M115" s="62">
        <f>G115*J115</f>
        <v>0</v>
      </c>
      <c r="O115" s="22"/>
      <c r="P115" s="22"/>
      <c r="Q115" s="22"/>
    </row>
    <row r="116" spans="1:17" s="21" customFormat="1" ht="12.75" outlineLevel="3" x14ac:dyDescent="0.2">
      <c r="A116" s="55"/>
      <c r="B116" s="56"/>
      <c r="C116" s="85"/>
      <c r="D116" s="81" t="s">
        <v>104</v>
      </c>
      <c r="E116" s="86" t="s">
        <v>88</v>
      </c>
      <c r="F116" s="74">
        <v>1.03</v>
      </c>
      <c r="G116" s="61">
        <f>F116*$G$115</f>
        <v>48.430600000000005</v>
      </c>
      <c r="H116" s="94"/>
      <c r="I116" s="75"/>
      <c r="J116" s="75"/>
      <c r="K116" s="75"/>
      <c r="L116" s="72"/>
      <c r="M116" s="73"/>
      <c r="O116" s="22"/>
      <c r="P116" s="22"/>
      <c r="Q116" s="22"/>
    </row>
    <row r="117" spans="1:17" s="21" customFormat="1" ht="12.75" outlineLevel="3" x14ac:dyDescent="0.2">
      <c r="A117" s="55"/>
      <c r="B117" s="56"/>
      <c r="C117" s="57"/>
      <c r="D117" s="81" t="s">
        <v>89</v>
      </c>
      <c r="E117" s="86" t="s">
        <v>88</v>
      </c>
      <c r="F117" s="74">
        <v>1</v>
      </c>
      <c r="G117" s="61">
        <f>F117*$G$115</f>
        <v>47.02</v>
      </c>
      <c r="H117" s="94"/>
      <c r="I117" s="75"/>
      <c r="J117" s="75"/>
      <c r="K117" s="75"/>
      <c r="L117" s="72"/>
      <c r="M117" s="73"/>
      <c r="O117" s="22"/>
      <c r="P117" s="22"/>
      <c r="Q117" s="22"/>
    </row>
    <row r="118" spans="1:17" s="21" customFormat="1" ht="12.6" customHeight="1" outlineLevel="1" x14ac:dyDescent="0.2">
      <c r="A118" s="47"/>
      <c r="B118" s="83"/>
      <c r="C118" s="49"/>
      <c r="D118" s="50" t="s">
        <v>100</v>
      </c>
      <c r="E118" s="49"/>
      <c r="F118" s="51"/>
      <c r="G118" s="52"/>
      <c r="H118" s="52"/>
      <c r="I118" s="52"/>
      <c r="J118" s="52"/>
      <c r="K118" s="51">
        <f>SUM(K119:K145)</f>
        <v>0</v>
      </c>
      <c r="L118" s="51">
        <f t="shared" ref="L118:M118" si="6">SUM(L119:L145)</f>
        <v>0</v>
      </c>
      <c r="M118" s="51">
        <f t="shared" si="6"/>
        <v>0</v>
      </c>
      <c r="N118" s="29"/>
      <c r="O118" s="22"/>
      <c r="P118" s="22"/>
      <c r="Q118" s="22"/>
    </row>
    <row r="119" spans="1:17" s="21" customFormat="1" ht="12.6" customHeight="1" outlineLevel="1" x14ac:dyDescent="0.2">
      <c r="A119" s="55"/>
      <c r="B119" s="147"/>
      <c r="C119" s="67"/>
      <c r="D119" s="97" t="s">
        <v>188</v>
      </c>
      <c r="E119" s="84" t="s">
        <v>88</v>
      </c>
      <c r="F119" s="148"/>
      <c r="G119" s="148">
        <v>51.08</v>
      </c>
      <c r="H119" s="62">
        <f>SUMPRODUCT(H120:H121,G120:G121)/G119</f>
        <v>0</v>
      </c>
      <c r="I119" s="63"/>
      <c r="J119" s="64">
        <f>SUM(H119:I119)</f>
        <v>0</v>
      </c>
      <c r="K119" s="62">
        <f>G119*H119</f>
        <v>0</v>
      </c>
      <c r="L119" s="62">
        <f>G119*I119</f>
        <v>0</v>
      </c>
      <c r="M119" s="62">
        <f>G119*J119</f>
        <v>0</v>
      </c>
      <c r="N119" s="29"/>
      <c r="O119" s="22"/>
      <c r="P119" s="22"/>
      <c r="Q119" s="22"/>
    </row>
    <row r="120" spans="1:17" s="21" customFormat="1" ht="12.6" customHeight="1" outlineLevel="1" x14ac:dyDescent="0.2">
      <c r="A120" s="55"/>
      <c r="B120" s="147"/>
      <c r="C120" s="67"/>
      <c r="D120" s="88" t="s">
        <v>189</v>
      </c>
      <c r="E120" s="86" t="s">
        <v>88</v>
      </c>
      <c r="F120" s="71">
        <v>1</v>
      </c>
      <c r="G120" s="148">
        <v>51.08</v>
      </c>
      <c r="H120" s="94"/>
      <c r="I120" s="75"/>
      <c r="J120" s="75"/>
      <c r="K120" s="75"/>
      <c r="L120" s="72"/>
      <c r="M120" s="73"/>
      <c r="N120" s="29"/>
      <c r="O120" s="22"/>
      <c r="P120" s="22"/>
      <c r="Q120" s="22"/>
    </row>
    <row r="121" spans="1:17" s="21" customFormat="1" ht="12.6" customHeight="1" outlineLevel="1" x14ac:dyDescent="0.2">
      <c r="A121" s="55"/>
      <c r="B121" s="147"/>
      <c r="C121" s="67"/>
      <c r="D121" s="81" t="s">
        <v>89</v>
      </c>
      <c r="E121" s="86" t="s">
        <v>88</v>
      </c>
      <c r="F121" s="74">
        <v>1</v>
      </c>
      <c r="G121" s="148">
        <v>51.08</v>
      </c>
      <c r="H121" s="94"/>
      <c r="I121" s="75"/>
      <c r="J121" s="75"/>
      <c r="K121" s="75"/>
      <c r="L121" s="72"/>
      <c r="M121" s="73"/>
      <c r="N121" s="29"/>
      <c r="O121" s="22"/>
      <c r="P121" s="22"/>
      <c r="Q121" s="22"/>
    </row>
    <row r="122" spans="1:17" s="21" customFormat="1" ht="25.5" outlineLevel="2" x14ac:dyDescent="0.2">
      <c r="A122" s="55"/>
      <c r="B122" s="56"/>
      <c r="C122" s="57"/>
      <c r="D122" s="80" t="s">
        <v>96</v>
      </c>
      <c r="E122" s="84" t="s">
        <v>53</v>
      </c>
      <c r="F122" s="77"/>
      <c r="G122" s="61">
        <v>66.3</v>
      </c>
      <c r="H122" s="62">
        <f>SUMPRODUCT(H123:H124,G123:G124)/G122</f>
        <v>0</v>
      </c>
      <c r="I122" s="63"/>
      <c r="J122" s="64">
        <f>SUM(H122:I122)</f>
        <v>0</v>
      </c>
      <c r="K122" s="62">
        <f>G122*H122</f>
        <v>0</v>
      </c>
      <c r="L122" s="62">
        <f>G122*I122</f>
        <v>0</v>
      </c>
      <c r="M122" s="62">
        <f>G122*J122</f>
        <v>0</v>
      </c>
      <c r="O122" s="22"/>
      <c r="P122" s="22"/>
      <c r="Q122" s="22"/>
    </row>
    <row r="123" spans="1:17" s="21" customFormat="1" ht="12.75" outlineLevel="3" x14ac:dyDescent="0.2">
      <c r="A123" s="55"/>
      <c r="B123" s="56"/>
      <c r="C123" s="57"/>
      <c r="D123" s="81" t="s">
        <v>74</v>
      </c>
      <c r="E123" s="86" t="s">
        <v>53</v>
      </c>
      <c r="F123" s="74">
        <f>1.05*2</f>
        <v>2.1</v>
      </c>
      <c r="G123" s="61">
        <f>F123*$G$122</f>
        <v>139.22999999999999</v>
      </c>
      <c r="H123" s="94"/>
      <c r="I123" s="75"/>
      <c r="J123" s="75"/>
      <c r="K123" s="91"/>
      <c r="L123" s="90"/>
      <c r="M123" s="89"/>
      <c r="O123" s="22"/>
      <c r="P123" s="22"/>
      <c r="Q123" s="22"/>
    </row>
    <row r="124" spans="1:17" s="21" customFormat="1" ht="12.75" outlineLevel="3" x14ac:dyDescent="0.2">
      <c r="A124" s="55"/>
      <c r="B124" s="56"/>
      <c r="C124" s="57"/>
      <c r="D124" s="81" t="s">
        <v>278</v>
      </c>
      <c r="E124" s="86" t="s">
        <v>53</v>
      </c>
      <c r="F124" s="74">
        <v>1</v>
      </c>
      <c r="G124" s="61">
        <f>F124*$G$122</f>
        <v>66.3</v>
      </c>
      <c r="H124" s="94"/>
      <c r="I124" s="75"/>
      <c r="J124" s="75"/>
      <c r="K124" s="91"/>
      <c r="L124" s="90"/>
      <c r="M124" s="89"/>
      <c r="O124" s="22"/>
      <c r="P124" s="22"/>
      <c r="Q124" s="22"/>
    </row>
    <row r="125" spans="1:17" s="21" customFormat="1" ht="25.5" outlineLevel="2" x14ac:dyDescent="0.2">
      <c r="A125" s="55"/>
      <c r="B125" s="56"/>
      <c r="C125" s="57"/>
      <c r="D125" s="80" t="s">
        <v>98</v>
      </c>
      <c r="E125" s="84" t="s">
        <v>53</v>
      </c>
      <c r="F125" s="77"/>
      <c r="G125" s="61">
        <f>G122</f>
        <v>66.3</v>
      </c>
      <c r="H125" s="62">
        <f>SUMPRODUCT(H126:H131,G126:G131)/G125</f>
        <v>0</v>
      </c>
      <c r="I125" s="63"/>
      <c r="J125" s="64">
        <f>SUM(H125:I125)</f>
        <v>0</v>
      </c>
      <c r="K125" s="62">
        <f>G125*H125</f>
        <v>0</v>
      </c>
      <c r="L125" s="62">
        <f>G125*I125</f>
        <v>0</v>
      </c>
      <c r="M125" s="62">
        <f>G125*J125</f>
        <v>0</v>
      </c>
      <c r="O125" s="22"/>
      <c r="P125" s="22"/>
      <c r="Q125" s="22"/>
    </row>
    <row r="126" spans="1:17" s="21" customFormat="1" ht="12.75" outlineLevel="3" x14ac:dyDescent="0.2">
      <c r="A126" s="55"/>
      <c r="B126" s="56"/>
      <c r="C126" s="57"/>
      <c r="D126" s="81" t="s">
        <v>68</v>
      </c>
      <c r="E126" s="86" t="s">
        <v>63</v>
      </c>
      <c r="F126" s="74">
        <v>0.36</v>
      </c>
      <c r="G126" s="61">
        <f>F126*$G$125</f>
        <v>23.867999999999999</v>
      </c>
      <c r="H126" s="94"/>
      <c r="I126" s="61"/>
      <c r="J126" s="75"/>
      <c r="K126" s="91"/>
      <c r="L126" s="90"/>
      <c r="M126" s="89"/>
      <c r="O126" s="22"/>
      <c r="P126" s="22"/>
      <c r="Q126" s="22"/>
    </row>
    <row r="127" spans="1:17" s="21" customFormat="1" ht="12.75" outlineLevel="3" x14ac:dyDescent="0.2">
      <c r="A127" s="55"/>
      <c r="B127" s="56"/>
      <c r="C127" s="57"/>
      <c r="D127" s="81" t="s">
        <v>69</v>
      </c>
      <c r="E127" s="86" t="s">
        <v>36</v>
      </c>
      <c r="F127" s="74">
        <v>3.9130434782608696</v>
      </c>
      <c r="G127" s="61">
        <f t="shared" ref="G127:G131" si="7">F127*$G$125</f>
        <v>259.43478260869563</v>
      </c>
      <c r="H127" s="94"/>
      <c r="I127" s="61"/>
      <c r="J127" s="75"/>
      <c r="K127" s="91"/>
      <c r="L127" s="90"/>
      <c r="M127" s="89"/>
      <c r="O127" s="22"/>
      <c r="P127" s="22"/>
      <c r="Q127" s="22"/>
    </row>
    <row r="128" spans="1:17" s="21" customFormat="1" ht="12.75" outlineLevel="3" x14ac:dyDescent="0.2">
      <c r="A128" s="55"/>
      <c r="B128" s="56"/>
      <c r="C128" s="57"/>
      <c r="D128" s="81" t="s">
        <v>70</v>
      </c>
      <c r="E128" s="86" t="s">
        <v>36</v>
      </c>
      <c r="F128" s="74">
        <v>3.4782608695652173</v>
      </c>
      <c r="G128" s="61">
        <f t="shared" si="7"/>
        <v>230.60869565217391</v>
      </c>
      <c r="H128" s="94"/>
      <c r="I128" s="61"/>
      <c r="J128" s="75"/>
      <c r="K128" s="91"/>
      <c r="L128" s="90"/>
      <c r="M128" s="89"/>
      <c r="O128" s="22"/>
      <c r="P128" s="22"/>
      <c r="Q128" s="22"/>
    </row>
    <row r="129" spans="1:17" s="21" customFormat="1" ht="12.75" outlineLevel="3" x14ac:dyDescent="0.2">
      <c r="A129" s="55"/>
      <c r="B129" s="56"/>
      <c r="C129" s="57"/>
      <c r="D129" s="81" t="s">
        <v>71</v>
      </c>
      <c r="E129" s="86" t="s">
        <v>67</v>
      </c>
      <c r="F129" s="74">
        <v>1.3043478260869565</v>
      </c>
      <c r="G129" s="61">
        <f t="shared" si="7"/>
        <v>86.478260869565219</v>
      </c>
      <c r="H129" s="94"/>
      <c r="I129" s="61"/>
      <c r="J129" s="75"/>
      <c r="K129" s="91"/>
      <c r="L129" s="90"/>
      <c r="M129" s="89"/>
      <c r="O129" s="22"/>
      <c r="P129" s="22"/>
      <c r="Q129" s="22"/>
    </row>
    <row r="130" spans="1:17" s="21" customFormat="1" ht="12.75" outlineLevel="3" x14ac:dyDescent="0.2">
      <c r="A130" s="55"/>
      <c r="B130" s="56"/>
      <c r="C130" s="57"/>
      <c r="D130" s="81" t="s">
        <v>72</v>
      </c>
      <c r="E130" s="86" t="s">
        <v>67</v>
      </c>
      <c r="F130" s="74">
        <v>2.41</v>
      </c>
      <c r="G130" s="61">
        <f t="shared" si="7"/>
        <v>159.78300000000002</v>
      </c>
      <c r="H130" s="94"/>
      <c r="I130" s="61"/>
      <c r="J130" s="75"/>
      <c r="K130" s="91"/>
      <c r="L130" s="90"/>
      <c r="M130" s="89"/>
      <c r="O130" s="22"/>
      <c r="P130" s="22"/>
      <c r="Q130" s="22"/>
    </row>
    <row r="131" spans="1:17" s="21" customFormat="1" ht="12.75" outlineLevel="3" x14ac:dyDescent="0.2">
      <c r="A131" s="55"/>
      <c r="B131" s="56"/>
      <c r="C131" s="57"/>
      <c r="D131" s="81" t="s">
        <v>56</v>
      </c>
      <c r="E131" s="86" t="s">
        <v>53</v>
      </c>
      <c r="F131" s="74">
        <v>1</v>
      </c>
      <c r="G131" s="61">
        <f t="shared" si="7"/>
        <v>66.3</v>
      </c>
      <c r="H131" s="94"/>
      <c r="I131" s="75"/>
      <c r="J131" s="75"/>
      <c r="K131" s="91"/>
      <c r="L131" s="90"/>
      <c r="M131" s="89"/>
      <c r="O131" s="22"/>
      <c r="P131" s="22"/>
      <c r="Q131" s="22"/>
    </row>
    <row r="132" spans="1:17" s="21" customFormat="1" ht="12.75" outlineLevel="2" x14ac:dyDescent="0.2">
      <c r="A132" s="55"/>
      <c r="B132" s="56"/>
      <c r="C132" s="57"/>
      <c r="D132" s="80" t="s">
        <v>279</v>
      </c>
      <c r="E132" s="84" t="s">
        <v>53</v>
      </c>
      <c r="F132" s="77"/>
      <c r="G132" s="61">
        <f>G125</f>
        <v>66.3</v>
      </c>
      <c r="H132" s="62">
        <f>SUMPRODUCT(H133:H134,G133:G134)/G132</f>
        <v>0</v>
      </c>
      <c r="I132" s="63"/>
      <c r="J132" s="64">
        <f>SUM(H132:I132)</f>
        <v>0</v>
      </c>
      <c r="K132" s="62">
        <f>G132*H132</f>
        <v>0</v>
      </c>
      <c r="L132" s="62">
        <f>G132*I132</f>
        <v>0</v>
      </c>
      <c r="M132" s="62">
        <f>G132*J132</f>
        <v>0</v>
      </c>
      <c r="O132" s="22"/>
      <c r="P132" s="22"/>
      <c r="Q132" s="22"/>
    </row>
    <row r="133" spans="1:17" s="21" customFormat="1" ht="12.75" outlineLevel="3" x14ac:dyDescent="0.2">
      <c r="A133" s="55"/>
      <c r="B133" s="56"/>
      <c r="C133" s="57"/>
      <c r="D133" s="81" t="s">
        <v>83</v>
      </c>
      <c r="E133" s="86" t="s">
        <v>53</v>
      </c>
      <c r="F133" s="74">
        <v>1.05</v>
      </c>
      <c r="G133" s="61">
        <f>F133*$G$132</f>
        <v>69.614999999999995</v>
      </c>
      <c r="H133" s="94"/>
      <c r="I133" s="75"/>
      <c r="J133" s="75"/>
      <c r="K133" s="91"/>
      <c r="L133" s="90"/>
      <c r="M133" s="89"/>
      <c r="O133" s="22"/>
      <c r="P133" s="22"/>
      <c r="Q133" s="22"/>
    </row>
    <row r="134" spans="1:17" s="21" customFormat="1" ht="12.75" outlineLevel="3" x14ac:dyDescent="0.2">
      <c r="A134" s="55"/>
      <c r="B134" s="56"/>
      <c r="C134" s="57"/>
      <c r="D134" s="81" t="s">
        <v>56</v>
      </c>
      <c r="E134" s="86" t="s">
        <v>53</v>
      </c>
      <c r="F134" s="74">
        <v>1</v>
      </c>
      <c r="G134" s="61">
        <v>69</v>
      </c>
      <c r="H134" s="94"/>
      <c r="I134" s="75"/>
      <c r="J134" s="75"/>
      <c r="K134" s="91"/>
      <c r="L134" s="90"/>
      <c r="M134" s="89"/>
      <c r="O134" s="22"/>
      <c r="P134" s="22"/>
      <c r="Q134" s="22"/>
    </row>
    <row r="135" spans="1:17" s="21" customFormat="1" ht="12.75" outlineLevel="2" x14ac:dyDescent="0.2">
      <c r="A135" s="55"/>
      <c r="B135" s="56"/>
      <c r="C135" s="57"/>
      <c r="D135" s="80" t="s">
        <v>90</v>
      </c>
      <c r="E135" s="84" t="s">
        <v>53</v>
      </c>
      <c r="F135" s="77"/>
      <c r="G135" s="61">
        <f>G132</f>
        <v>66.3</v>
      </c>
      <c r="H135" s="62">
        <f>SUMPRODUCT(H136:H137,G136:G137)/G135</f>
        <v>0</v>
      </c>
      <c r="I135" s="63"/>
      <c r="J135" s="64">
        <f>SUM(H135:I135)</f>
        <v>0</v>
      </c>
      <c r="K135" s="62">
        <f>G135*H135</f>
        <v>0</v>
      </c>
      <c r="L135" s="62">
        <f>G135*I135</f>
        <v>0</v>
      </c>
      <c r="M135" s="62">
        <f>G135*J135</f>
        <v>0</v>
      </c>
      <c r="O135" s="22"/>
      <c r="P135" s="22"/>
      <c r="Q135" s="22"/>
    </row>
    <row r="136" spans="1:17" s="21" customFormat="1" ht="12.75" outlineLevel="3" x14ac:dyDescent="0.2">
      <c r="A136" s="55"/>
      <c r="B136" s="56"/>
      <c r="C136" s="57"/>
      <c r="D136" s="81" t="s">
        <v>84</v>
      </c>
      <c r="E136" s="86" t="s">
        <v>67</v>
      </c>
      <c r="F136" s="74">
        <f>1+1</f>
        <v>2</v>
      </c>
      <c r="G136" s="61">
        <f>F136*$G$135</f>
        <v>132.6</v>
      </c>
      <c r="H136" s="94"/>
      <c r="I136" s="75"/>
      <c r="J136" s="75"/>
      <c r="K136" s="91"/>
      <c r="L136" s="90"/>
      <c r="M136" s="89"/>
      <c r="O136" s="22"/>
      <c r="P136" s="22"/>
      <c r="Q136" s="22"/>
    </row>
    <row r="137" spans="1:17" s="21" customFormat="1" ht="12.75" outlineLevel="3" x14ac:dyDescent="0.2">
      <c r="A137" s="55"/>
      <c r="B137" s="56"/>
      <c r="C137" s="57"/>
      <c r="D137" s="81" t="s">
        <v>56</v>
      </c>
      <c r="E137" s="86" t="s">
        <v>53</v>
      </c>
      <c r="F137" s="74">
        <v>1</v>
      </c>
      <c r="G137" s="61">
        <v>69</v>
      </c>
      <c r="H137" s="94"/>
      <c r="I137" s="75"/>
      <c r="J137" s="75"/>
      <c r="K137" s="91"/>
      <c r="L137" s="90"/>
      <c r="M137" s="89"/>
      <c r="O137" s="22"/>
      <c r="P137" s="22"/>
      <c r="Q137" s="22"/>
    </row>
    <row r="138" spans="1:17" s="21" customFormat="1" ht="12.75" outlineLevel="2" x14ac:dyDescent="0.2">
      <c r="A138" s="55"/>
      <c r="B138" s="56"/>
      <c r="C138" s="57"/>
      <c r="D138" s="80" t="s">
        <v>99</v>
      </c>
      <c r="E138" s="84" t="s">
        <v>53</v>
      </c>
      <c r="F138" s="77"/>
      <c r="G138" s="61">
        <f>G132</f>
        <v>66.3</v>
      </c>
      <c r="H138" s="62">
        <f>SUMPRODUCT(H139:H141,G139:G141)/G138</f>
        <v>0</v>
      </c>
      <c r="I138" s="63"/>
      <c r="J138" s="64">
        <f>SUM(H138:I138)</f>
        <v>0</v>
      </c>
      <c r="K138" s="62">
        <f>G138*H138</f>
        <v>0</v>
      </c>
      <c r="L138" s="62">
        <f>G138*I138</f>
        <v>0</v>
      </c>
      <c r="M138" s="62">
        <f>G138*J138</f>
        <v>0</v>
      </c>
      <c r="O138" s="22"/>
      <c r="P138" s="22"/>
      <c r="Q138" s="22"/>
    </row>
    <row r="139" spans="1:17" s="21" customFormat="1" ht="12.75" outlineLevel="3" x14ac:dyDescent="0.2">
      <c r="A139" s="55"/>
      <c r="B139" s="56"/>
      <c r="C139" s="57"/>
      <c r="D139" s="81" t="s">
        <v>62</v>
      </c>
      <c r="E139" s="86" t="s">
        <v>63</v>
      </c>
      <c r="F139" s="74">
        <v>1</v>
      </c>
      <c r="G139" s="61">
        <f>F139*$G$138</f>
        <v>66.3</v>
      </c>
      <c r="H139" s="94"/>
      <c r="I139" s="75"/>
      <c r="J139" s="75"/>
      <c r="K139" s="91"/>
      <c r="L139" s="90"/>
      <c r="M139" s="89"/>
      <c r="O139" s="22"/>
      <c r="P139" s="22"/>
      <c r="Q139" s="22"/>
    </row>
    <row r="140" spans="1:17" s="21" customFormat="1" ht="12.75" outlineLevel="3" x14ac:dyDescent="0.2">
      <c r="A140" s="55"/>
      <c r="B140" s="56"/>
      <c r="C140" s="57"/>
      <c r="D140" s="88" t="s">
        <v>287</v>
      </c>
      <c r="E140" s="86" t="s">
        <v>63</v>
      </c>
      <c r="F140" s="74">
        <f>0.3*2</f>
        <v>0.6</v>
      </c>
      <c r="G140" s="61">
        <f t="shared" ref="G140:G141" si="8">F140*$G$138</f>
        <v>39.779999999999994</v>
      </c>
      <c r="H140" s="191"/>
      <c r="I140" s="75"/>
      <c r="J140" s="75"/>
      <c r="K140" s="91"/>
      <c r="L140" s="90"/>
      <c r="M140" s="89"/>
      <c r="O140" s="22"/>
      <c r="P140" s="22"/>
      <c r="Q140" s="22"/>
    </row>
    <row r="141" spans="1:17" s="21" customFormat="1" ht="12.75" outlineLevel="3" x14ac:dyDescent="0.2">
      <c r="A141" s="55"/>
      <c r="B141" s="56"/>
      <c r="C141" s="57"/>
      <c r="D141" s="81" t="s">
        <v>56</v>
      </c>
      <c r="E141" s="86" t="s">
        <v>53</v>
      </c>
      <c r="F141" s="74">
        <v>1</v>
      </c>
      <c r="G141" s="61">
        <f t="shared" si="8"/>
        <v>66.3</v>
      </c>
      <c r="H141" s="94"/>
      <c r="I141" s="75"/>
      <c r="J141" s="75"/>
      <c r="K141" s="91"/>
      <c r="L141" s="90"/>
      <c r="M141" s="89"/>
      <c r="O141" s="22"/>
      <c r="P141" s="22"/>
      <c r="Q141" s="22"/>
    </row>
    <row r="142" spans="1:17" s="21" customFormat="1" ht="25.5" outlineLevel="3" x14ac:dyDescent="0.2">
      <c r="A142" s="55"/>
      <c r="B142" s="56"/>
      <c r="C142" s="57"/>
      <c r="D142" s="80" t="s">
        <v>190</v>
      </c>
      <c r="E142" s="84" t="s">
        <v>53</v>
      </c>
      <c r="F142" s="77"/>
      <c r="G142" s="61">
        <v>32.24</v>
      </c>
      <c r="H142" s="62">
        <f>SUMPRODUCT(H143:H145,G143:G145)/G142</f>
        <v>0</v>
      </c>
      <c r="I142" s="63"/>
      <c r="J142" s="64">
        <f>SUM(H142:I142)</f>
        <v>0</v>
      </c>
      <c r="K142" s="62">
        <f>G142*H142</f>
        <v>0</v>
      </c>
      <c r="L142" s="62">
        <f>G142*I142</f>
        <v>0</v>
      </c>
      <c r="M142" s="62">
        <f>G142*J142</f>
        <v>0</v>
      </c>
      <c r="O142" s="22"/>
      <c r="P142" s="22"/>
      <c r="Q142" s="22"/>
    </row>
    <row r="143" spans="1:17" s="21" customFormat="1" ht="12.75" outlineLevel="3" x14ac:dyDescent="0.2">
      <c r="A143" s="55"/>
      <c r="B143" s="56"/>
      <c r="C143" s="57"/>
      <c r="D143" s="81" t="s">
        <v>62</v>
      </c>
      <c r="E143" s="86" t="s">
        <v>63</v>
      </c>
      <c r="F143" s="74">
        <v>1</v>
      </c>
      <c r="G143" s="61">
        <f>F143*$G$142</f>
        <v>32.24</v>
      </c>
      <c r="H143" s="94"/>
      <c r="I143" s="75"/>
      <c r="J143" s="75"/>
      <c r="K143" s="91"/>
      <c r="L143" s="90"/>
      <c r="M143" s="89"/>
      <c r="O143" s="22"/>
      <c r="P143" s="22"/>
      <c r="Q143" s="22"/>
    </row>
    <row r="144" spans="1:17" s="21" customFormat="1" ht="12.75" outlineLevel="3" x14ac:dyDescent="0.2">
      <c r="A144" s="55"/>
      <c r="B144" s="56"/>
      <c r="C144" s="57"/>
      <c r="D144" s="81" t="s">
        <v>191</v>
      </c>
      <c r="E144" s="86" t="s">
        <v>63</v>
      </c>
      <c r="F144" s="74">
        <f>0.3*2</f>
        <v>0.6</v>
      </c>
      <c r="G144" s="61">
        <f>F144*$G$142</f>
        <v>19.344000000000001</v>
      </c>
      <c r="H144" s="94"/>
      <c r="I144" s="75"/>
      <c r="J144" s="75"/>
      <c r="K144" s="91"/>
      <c r="L144" s="90"/>
      <c r="M144" s="89"/>
      <c r="O144" s="22"/>
      <c r="P144" s="22"/>
      <c r="Q144" s="22"/>
    </row>
    <row r="145" spans="1:17" s="21" customFormat="1" ht="12.75" outlineLevel="3" x14ac:dyDescent="0.2">
      <c r="A145" s="55"/>
      <c r="B145" s="56"/>
      <c r="C145" s="57"/>
      <c r="D145" s="81" t="s">
        <v>56</v>
      </c>
      <c r="E145" s="86" t="s">
        <v>53</v>
      </c>
      <c r="F145" s="74">
        <v>1</v>
      </c>
      <c r="G145" s="61">
        <f>F145*$G$142</f>
        <v>32.24</v>
      </c>
      <c r="H145" s="94"/>
      <c r="I145" s="75"/>
      <c r="J145" s="75"/>
      <c r="K145" s="91"/>
      <c r="L145" s="90"/>
      <c r="M145" s="89"/>
      <c r="O145" s="22"/>
      <c r="P145" s="22"/>
      <c r="Q145" s="22"/>
    </row>
    <row r="146" spans="1:17" x14ac:dyDescent="0.25">
      <c r="A146" s="111"/>
      <c r="B146" s="111"/>
      <c r="C146" s="111"/>
      <c r="D146" s="50" t="s">
        <v>115</v>
      </c>
      <c r="E146" s="111"/>
      <c r="F146" s="111"/>
      <c r="G146" s="111"/>
      <c r="H146" s="111"/>
      <c r="I146" s="111"/>
      <c r="J146" s="111"/>
      <c r="K146" s="51">
        <f>SUM(K147:K162)</f>
        <v>0</v>
      </c>
      <c r="L146" s="51">
        <f t="shared" ref="L146:M146" si="9">SUM(L147:L162)</f>
        <v>0</v>
      </c>
      <c r="M146" s="51">
        <f t="shared" si="9"/>
        <v>0</v>
      </c>
    </row>
    <row r="147" spans="1:17" x14ac:dyDescent="0.25">
      <c r="A147" s="95"/>
      <c r="B147" s="95"/>
      <c r="C147" s="95"/>
      <c r="D147" s="80" t="s">
        <v>119</v>
      </c>
      <c r="E147" s="84" t="s">
        <v>116</v>
      </c>
      <c r="F147" s="110"/>
      <c r="G147" s="61">
        <v>1</v>
      </c>
      <c r="H147" s="62">
        <f>SUMPRODUCT(H148:H150,G148:G150)/G147</f>
        <v>0</v>
      </c>
      <c r="I147" s="63"/>
      <c r="J147" s="64">
        <f>SUM(H147:I147)</f>
        <v>0</v>
      </c>
      <c r="K147" s="62">
        <f>G147*H147</f>
        <v>0</v>
      </c>
      <c r="L147" s="62">
        <f>G147*I147</f>
        <v>0</v>
      </c>
      <c r="M147" s="62">
        <f>G147*J147</f>
        <v>0</v>
      </c>
    </row>
    <row r="148" spans="1:17" ht="25.5" x14ac:dyDescent="0.25">
      <c r="A148" s="95"/>
      <c r="B148" s="95"/>
      <c r="C148" s="95"/>
      <c r="D148" s="192" t="s">
        <v>133</v>
      </c>
      <c r="E148" s="86" t="s">
        <v>116</v>
      </c>
      <c r="F148" s="110">
        <v>1</v>
      </c>
      <c r="G148" s="61">
        <v>1</v>
      </c>
      <c r="H148" s="191"/>
      <c r="I148" s="75"/>
      <c r="J148" s="75"/>
      <c r="K148" s="91"/>
      <c r="L148" s="90"/>
      <c r="M148" s="89"/>
    </row>
    <row r="149" spans="1:17" x14ac:dyDescent="0.25">
      <c r="A149" s="95"/>
      <c r="B149" s="95"/>
      <c r="C149" s="95"/>
      <c r="D149" s="192" t="s">
        <v>134</v>
      </c>
      <c r="E149" s="86" t="s">
        <v>80</v>
      </c>
      <c r="F149" s="110">
        <v>1</v>
      </c>
      <c r="G149" s="61">
        <v>2</v>
      </c>
      <c r="H149" s="191"/>
      <c r="I149" s="75"/>
      <c r="J149" s="75"/>
      <c r="K149" s="91"/>
      <c r="L149" s="90"/>
      <c r="M149" s="89"/>
    </row>
    <row r="150" spans="1:17" x14ac:dyDescent="0.25">
      <c r="A150" s="95"/>
      <c r="B150" s="95"/>
      <c r="C150" s="95"/>
      <c r="D150" s="88" t="s">
        <v>117</v>
      </c>
      <c r="E150" s="86" t="s">
        <v>116</v>
      </c>
      <c r="F150" s="110">
        <v>1</v>
      </c>
      <c r="G150" s="61">
        <v>1</v>
      </c>
      <c r="H150" s="94"/>
      <c r="I150" s="75"/>
      <c r="J150" s="75"/>
      <c r="K150" s="91"/>
      <c r="L150" s="90"/>
      <c r="M150" s="89"/>
    </row>
    <row r="151" spans="1:17" x14ac:dyDescent="0.25">
      <c r="A151" s="95"/>
      <c r="B151" s="95"/>
      <c r="C151" s="95"/>
      <c r="D151" s="79" t="s">
        <v>120</v>
      </c>
      <c r="E151" s="84" t="s">
        <v>80</v>
      </c>
      <c r="F151" s="110"/>
      <c r="G151" s="61">
        <v>2</v>
      </c>
      <c r="H151" s="62">
        <f>SUMPRODUCT(H152:H153,G152:G153)/G151</f>
        <v>0</v>
      </c>
      <c r="I151" s="63"/>
      <c r="J151" s="64">
        <f>SUM(H151:I151)</f>
        <v>0</v>
      </c>
      <c r="K151" s="62">
        <f>G151*H151</f>
        <v>0</v>
      </c>
      <c r="L151" s="62">
        <f>G151*I151</f>
        <v>0</v>
      </c>
      <c r="M151" s="62">
        <f>G151*J151</f>
        <v>0</v>
      </c>
    </row>
    <row r="152" spans="1:17" ht="25.5" x14ac:dyDescent="0.25">
      <c r="A152" s="95"/>
      <c r="B152" s="95"/>
      <c r="C152" s="95"/>
      <c r="D152" s="192" t="s">
        <v>280</v>
      </c>
      <c r="E152" s="86" t="s">
        <v>80</v>
      </c>
      <c r="F152" s="110">
        <v>1</v>
      </c>
      <c r="G152" s="61">
        <v>2</v>
      </c>
      <c r="H152" s="191"/>
      <c r="I152" s="75"/>
      <c r="J152" s="75"/>
      <c r="K152" s="91"/>
      <c r="L152" s="90"/>
      <c r="M152" s="89"/>
    </row>
    <row r="153" spans="1:17" x14ac:dyDescent="0.25">
      <c r="A153" s="95"/>
      <c r="B153" s="95"/>
      <c r="C153" s="95"/>
      <c r="D153" s="88" t="s">
        <v>81</v>
      </c>
      <c r="E153" s="86" t="s">
        <v>80</v>
      </c>
      <c r="F153" s="110">
        <v>1</v>
      </c>
      <c r="G153" s="61">
        <v>2</v>
      </c>
      <c r="H153" s="94"/>
      <c r="I153" s="75"/>
      <c r="J153" s="75"/>
      <c r="K153" s="91"/>
      <c r="L153" s="90"/>
      <c r="M153" s="89"/>
    </row>
    <row r="154" spans="1:17" x14ac:dyDescent="0.25">
      <c r="A154" s="95"/>
      <c r="B154" s="95"/>
      <c r="C154" s="95"/>
      <c r="D154" s="97" t="s">
        <v>123</v>
      </c>
      <c r="E154" s="84" t="s">
        <v>80</v>
      </c>
      <c r="F154" s="110"/>
      <c r="G154" s="61">
        <v>2</v>
      </c>
      <c r="H154" s="62">
        <f>SUMPRODUCT(H155:H156,G155:G156)/G154</f>
        <v>0</v>
      </c>
      <c r="I154" s="63"/>
      <c r="J154" s="64">
        <f>SUM(H154:I154)</f>
        <v>0</v>
      </c>
      <c r="K154" s="62">
        <f>G154*H154</f>
        <v>0</v>
      </c>
      <c r="L154" s="62">
        <f>G154*I154</f>
        <v>0</v>
      </c>
      <c r="M154" s="62">
        <f>G154*J154</f>
        <v>0</v>
      </c>
    </row>
    <row r="155" spans="1:17" ht="25.5" x14ac:dyDescent="0.25">
      <c r="A155" s="95"/>
      <c r="B155" s="95"/>
      <c r="C155" s="95"/>
      <c r="D155" s="88" t="s">
        <v>281</v>
      </c>
      <c r="E155" s="86" t="s">
        <v>80</v>
      </c>
      <c r="F155" s="110">
        <v>1</v>
      </c>
      <c r="G155" s="61">
        <v>2</v>
      </c>
      <c r="H155" s="191"/>
      <c r="I155" s="75"/>
      <c r="J155" s="75"/>
      <c r="K155" s="91"/>
      <c r="L155" s="90"/>
      <c r="M155" s="89"/>
    </row>
    <row r="156" spans="1:17" x14ac:dyDescent="0.25">
      <c r="A156" s="95"/>
      <c r="B156" s="95"/>
      <c r="C156" s="95"/>
      <c r="D156" s="88" t="s">
        <v>81</v>
      </c>
      <c r="E156" s="86" t="s">
        <v>80</v>
      </c>
      <c r="F156" s="110">
        <v>1</v>
      </c>
      <c r="G156" s="61">
        <v>2</v>
      </c>
      <c r="H156" s="94"/>
      <c r="I156" s="75"/>
      <c r="J156" s="75"/>
      <c r="K156" s="91"/>
      <c r="L156" s="90"/>
      <c r="M156" s="89"/>
    </row>
    <row r="157" spans="1:17" x14ac:dyDescent="0.25">
      <c r="A157" s="95"/>
      <c r="B157" s="95"/>
      <c r="C157" s="95"/>
      <c r="D157" s="79" t="s">
        <v>121</v>
      </c>
      <c r="E157" s="84" t="s">
        <v>80</v>
      </c>
      <c r="F157" s="110"/>
      <c r="G157" s="61">
        <v>2</v>
      </c>
      <c r="H157" s="62">
        <f>SUMPRODUCT(H158:H159,G158:G159)/G157</f>
        <v>0</v>
      </c>
      <c r="I157" s="63"/>
      <c r="J157" s="64">
        <f>SUM(H157:I157)</f>
        <v>0</v>
      </c>
      <c r="K157" s="62">
        <f>G157*H157</f>
        <v>0</v>
      </c>
      <c r="L157" s="62">
        <f>G157*I157</f>
        <v>0</v>
      </c>
      <c r="M157" s="62">
        <f>G157*J157</f>
        <v>0</v>
      </c>
    </row>
    <row r="158" spans="1:17" ht="25.5" x14ac:dyDescent="0.25">
      <c r="A158" s="95"/>
      <c r="B158" s="95"/>
      <c r="C158" s="95"/>
      <c r="D158" s="192" t="s">
        <v>118</v>
      </c>
      <c r="E158" s="86" t="s">
        <v>80</v>
      </c>
      <c r="F158" s="110">
        <v>1</v>
      </c>
      <c r="G158" s="61">
        <v>2</v>
      </c>
      <c r="H158" s="191"/>
      <c r="I158" s="75"/>
      <c r="J158" s="75"/>
      <c r="K158" s="91"/>
      <c r="L158" s="90"/>
      <c r="M158" s="89"/>
    </row>
    <row r="159" spans="1:17" x14ac:dyDescent="0.25">
      <c r="A159" s="95"/>
      <c r="B159" s="95"/>
      <c r="C159" s="95"/>
      <c r="D159" s="88" t="s">
        <v>81</v>
      </c>
      <c r="E159" s="86" t="s">
        <v>80</v>
      </c>
      <c r="F159" s="110">
        <v>1</v>
      </c>
      <c r="G159" s="61">
        <v>2</v>
      </c>
      <c r="H159" s="94"/>
      <c r="I159" s="75"/>
      <c r="J159" s="75"/>
      <c r="K159" s="91"/>
      <c r="L159" s="90"/>
      <c r="M159" s="89"/>
    </row>
    <row r="160" spans="1:17" x14ac:dyDescent="0.25">
      <c r="A160" s="95"/>
      <c r="B160" s="95"/>
      <c r="C160" s="95"/>
      <c r="D160" s="79" t="s">
        <v>282</v>
      </c>
      <c r="E160" s="84" t="s">
        <v>80</v>
      </c>
      <c r="F160" s="110"/>
      <c r="G160" s="61">
        <v>2</v>
      </c>
      <c r="H160" s="62">
        <f>SUMPRODUCT(H161:H162,G161:G162)/G160</f>
        <v>0</v>
      </c>
      <c r="I160" s="63"/>
      <c r="J160" s="64">
        <f>SUM(H160:I160)</f>
        <v>0</v>
      </c>
      <c r="K160" s="62">
        <f>G160*H160</f>
        <v>0</v>
      </c>
      <c r="L160" s="62">
        <f>G160*I160</f>
        <v>0</v>
      </c>
      <c r="M160" s="62">
        <f>G160*J160</f>
        <v>0</v>
      </c>
    </row>
    <row r="161" spans="1:13" x14ac:dyDescent="0.25">
      <c r="A161" s="95"/>
      <c r="B161" s="95"/>
      <c r="C161" s="95"/>
      <c r="D161" s="192" t="s">
        <v>122</v>
      </c>
      <c r="E161" s="86" t="s">
        <v>80</v>
      </c>
      <c r="F161" s="110">
        <v>1</v>
      </c>
      <c r="G161" s="61">
        <v>2</v>
      </c>
      <c r="H161" s="191"/>
      <c r="I161" s="75"/>
      <c r="J161" s="75"/>
      <c r="K161" s="91"/>
      <c r="L161" s="90"/>
      <c r="M161" s="89"/>
    </row>
    <row r="162" spans="1:13" x14ac:dyDescent="0.25">
      <c r="A162" s="95"/>
      <c r="B162" s="95"/>
      <c r="C162" s="95"/>
      <c r="D162" s="81" t="s">
        <v>81</v>
      </c>
      <c r="E162" s="86" t="s">
        <v>80</v>
      </c>
      <c r="F162" s="110">
        <v>1</v>
      </c>
      <c r="G162" s="61">
        <v>2</v>
      </c>
      <c r="H162" s="94"/>
      <c r="I162" s="75"/>
      <c r="J162" s="75"/>
      <c r="K162" s="91"/>
      <c r="L162" s="90"/>
      <c r="M162" s="89"/>
    </row>
    <row r="163" spans="1:13" x14ac:dyDescent="0.25">
      <c r="A163" s="111"/>
      <c r="B163" s="111"/>
      <c r="C163" s="111"/>
      <c r="D163" s="50" t="s">
        <v>124</v>
      </c>
      <c r="E163" s="111"/>
      <c r="F163" s="111"/>
      <c r="G163" s="111"/>
      <c r="H163" s="111"/>
      <c r="I163" s="111"/>
      <c r="J163" s="111"/>
      <c r="K163" s="51">
        <f>SUM(K164:K248)</f>
        <v>0</v>
      </c>
      <c r="L163" s="51">
        <f t="shared" ref="L163:M163" si="10">SUM(L164:L248)</f>
        <v>0</v>
      </c>
      <c r="M163" s="51">
        <f t="shared" si="10"/>
        <v>0</v>
      </c>
    </row>
    <row r="164" spans="1:13" s="99" customFormat="1" x14ac:dyDescent="0.25">
      <c r="A164" s="98"/>
      <c r="B164" s="98"/>
      <c r="C164" s="98"/>
      <c r="D164" s="97" t="s">
        <v>129</v>
      </c>
      <c r="E164" s="100" t="s">
        <v>88</v>
      </c>
      <c r="F164" s="102"/>
      <c r="G164" s="105">
        <f>SUM(G165:G167)</f>
        <v>1100</v>
      </c>
      <c r="H164" s="62">
        <f>SUMPRODUCT(H165:H183,G165:G183)/G164</f>
        <v>0</v>
      </c>
      <c r="I164" s="63"/>
      <c r="J164" s="64">
        <f>SUM(H164:I164)</f>
        <v>0</v>
      </c>
      <c r="K164" s="62">
        <f>G164*H164</f>
        <v>0</v>
      </c>
      <c r="L164" s="62">
        <f>G164*I164</f>
        <v>0</v>
      </c>
      <c r="M164" s="62">
        <f>G164*J164</f>
        <v>0</v>
      </c>
    </row>
    <row r="165" spans="1:13" s="99" customFormat="1" x14ac:dyDescent="0.25">
      <c r="A165" s="98"/>
      <c r="B165" s="98"/>
      <c r="C165" s="98"/>
      <c r="D165" s="88" t="s">
        <v>126</v>
      </c>
      <c r="E165" s="101" t="s">
        <v>88</v>
      </c>
      <c r="F165" s="102">
        <v>1</v>
      </c>
      <c r="G165" s="107">
        <v>400</v>
      </c>
      <c r="H165" s="94"/>
      <c r="I165" s="75"/>
      <c r="J165" s="75"/>
      <c r="K165" s="91"/>
      <c r="L165" s="90"/>
      <c r="M165" s="89"/>
    </row>
    <row r="166" spans="1:13" s="99" customFormat="1" x14ac:dyDescent="0.25">
      <c r="A166" s="98"/>
      <c r="B166" s="98"/>
      <c r="C166" s="98"/>
      <c r="D166" s="88" t="s">
        <v>127</v>
      </c>
      <c r="E166" s="101" t="s">
        <v>88</v>
      </c>
      <c r="F166" s="102">
        <v>1</v>
      </c>
      <c r="G166" s="107">
        <v>600</v>
      </c>
      <c r="H166" s="94"/>
      <c r="I166" s="75"/>
      <c r="J166" s="75"/>
      <c r="K166" s="91"/>
      <c r="L166" s="90"/>
      <c r="M166" s="89"/>
    </row>
    <row r="167" spans="1:13" s="99" customFormat="1" x14ac:dyDescent="0.25">
      <c r="A167" s="98"/>
      <c r="B167" s="98"/>
      <c r="C167" s="98"/>
      <c r="D167" s="88" t="s">
        <v>207</v>
      </c>
      <c r="E167" s="101" t="s">
        <v>88</v>
      </c>
      <c r="F167" s="102">
        <v>1</v>
      </c>
      <c r="G167" s="107">
        <v>100</v>
      </c>
      <c r="H167" s="94"/>
      <c r="I167" s="75"/>
      <c r="J167" s="75"/>
      <c r="K167" s="91"/>
      <c r="L167" s="90"/>
      <c r="M167" s="89"/>
    </row>
    <row r="168" spans="1:13" s="99" customFormat="1" x14ac:dyDescent="0.25">
      <c r="A168" s="98"/>
      <c r="B168" s="98"/>
      <c r="C168" s="98"/>
      <c r="D168" s="88" t="s">
        <v>208</v>
      </c>
      <c r="E168" s="101" t="s">
        <v>88</v>
      </c>
      <c r="F168" s="102">
        <v>1</v>
      </c>
      <c r="G168" s="107">
        <v>200</v>
      </c>
      <c r="H168" s="94"/>
      <c r="I168" s="75"/>
      <c r="J168" s="75"/>
      <c r="K168" s="91"/>
      <c r="L168" s="90"/>
      <c r="M168" s="89"/>
    </row>
    <row r="169" spans="1:13" s="99" customFormat="1" x14ac:dyDescent="0.25">
      <c r="A169" s="98"/>
      <c r="B169" s="98"/>
      <c r="C169" s="98"/>
      <c r="D169" s="88" t="s">
        <v>128</v>
      </c>
      <c r="E169" s="101" t="s">
        <v>88</v>
      </c>
      <c r="F169" s="102">
        <v>1</v>
      </c>
      <c r="G169" s="107">
        <v>300</v>
      </c>
      <c r="H169" s="94"/>
      <c r="I169" s="105"/>
      <c r="J169" s="105"/>
      <c r="K169" s="105"/>
      <c r="L169" s="105"/>
      <c r="M169" s="105"/>
    </row>
    <row r="170" spans="1:13" s="99" customFormat="1" x14ac:dyDescent="0.25">
      <c r="A170" s="98"/>
      <c r="B170" s="98"/>
      <c r="C170" s="98"/>
      <c r="D170" s="88" t="s">
        <v>209</v>
      </c>
      <c r="E170" s="101" t="s">
        <v>80</v>
      </c>
      <c r="F170" s="102">
        <v>1</v>
      </c>
      <c r="G170" s="107">
        <v>300</v>
      </c>
      <c r="H170" s="94"/>
      <c r="I170" s="105"/>
      <c r="J170" s="105"/>
      <c r="K170" s="105"/>
      <c r="L170" s="105"/>
      <c r="M170" s="105"/>
    </row>
    <row r="171" spans="1:13" s="99" customFormat="1" x14ac:dyDescent="0.25">
      <c r="A171" s="98"/>
      <c r="B171" s="98"/>
      <c r="C171" s="98"/>
      <c r="D171" s="88" t="s">
        <v>210</v>
      </c>
      <c r="E171" s="101" t="s">
        <v>80</v>
      </c>
      <c r="F171" s="102">
        <v>1</v>
      </c>
      <c r="G171" s="107">
        <v>400</v>
      </c>
      <c r="H171" s="94"/>
      <c r="I171" s="105"/>
      <c r="J171" s="105"/>
      <c r="K171" s="105"/>
      <c r="L171" s="105"/>
      <c r="M171" s="105"/>
    </row>
    <row r="172" spans="1:13" s="99" customFormat="1" x14ac:dyDescent="0.25">
      <c r="A172" s="98"/>
      <c r="B172" s="98"/>
      <c r="C172" s="98"/>
      <c r="D172" s="88" t="s">
        <v>211</v>
      </c>
      <c r="E172" s="101" t="s">
        <v>80</v>
      </c>
      <c r="F172" s="102">
        <v>1</v>
      </c>
      <c r="G172" s="107">
        <v>40</v>
      </c>
      <c r="H172" s="94"/>
      <c r="I172" s="105"/>
      <c r="J172" s="105"/>
      <c r="K172" s="105"/>
      <c r="L172" s="105"/>
      <c r="M172" s="105"/>
    </row>
    <row r="173" spans="1:13" s="99" customFormat="1" x14ac:dyDescent="0.25">
      <c r="A173" s="98"/>
      <c r="B173" s="98"/>
      <c r="C173" s="98"/>
      <c r="D173" s="88" t="s">
        <v>212</v>
      </c>
      <c r="E173" s="101" t="s">
        <v>88</v>
      </c>
      <c r="F173" s="102">
        <v>1</v>
      </c>
      <c r="G173" s="107">
        <v>200</v>
      </c>
      <c r="H173" s="94"/>
      <c r="I173" s="105"/>
      <c r="J173" s="105"/>
      <c r="K173" s="105"/>
      <c r="L173" s="105"/>
      <c r="M173" s="105"/>
    </row>
    <row r="174" spans="1:13" s="99" customFormat="1" x14ac:dyDescent="0.25">
      <c r="A174" s="98"/>
      <c r="B174" s="98"/>
      <c r="C174" s="98"/>
      <c r="D174" s="88" t="s">
        <v>213</v>
      </c>
      <c r="E174" s="101" t="s">
        <v>88</v>
      </c>
      <c r="F174" s="102">
        <v>1</v>
      </c>
      <c r="G174" s="107">
        <v>100</v>
      </c>
      <c r="H174" s="94"/>
      <c r="I174" s="105"/>
      <c r="J174" s="105"/>
      <c r="K174" s="105"/>
      <c r="L174" s="105"/>
      <c r="M174" s="105"/>
    </row>
    <row r="175" spans="1:13" s="99" customFormat="1" x14ac:dyDescent="0.25">
      <c r="A175" s="98"/>
      <c r="B175" s="98"/>
      <c r="C175" s="98"/>
      <c r="D175" s="88" t="s">
        <v>215</v>
      </c>
      <c r="E175" s="101" t="s">
        <v>80</v>
      </c>
      <c r="F175" s="102">
        <v>1</v>
      </c>
      <c r="G175" s="107">
        <v>400</v>
      </c>
      <c r="H175" s="94"/>
      <c r="I175" s="105"/>
      <c r="J175" s="105"/>
      <c r="K175" s="105"/>
      <c r="L175" s="105"/>
      <c r="M175" s="105"/>
    </row>
    <row r="176" spans="1:13" s="99" customFormat="1" x14ac:dyDescent="0.25">
      <c r="A176" s="98"/>
      <c r="B176" s="98"/>
      <c r="C176" s="98"/>
      <c r="D176" s="88" t="s">
        <v>214</v>
      </c>
      <c r="E176" s="101" t="s">
        <v>80</v>
      </c>
      <c r="F176" s="102">
        <v>1</v>
      </c>
      <c r="G176" s="107">
        <v>200</v>
      </c>
      <c r="H176" s="94"/>
      <c r="I176" s="105"/>
      <c r="J176" s="105"/>
      <c r="K176" s="105"/>
      <c r="L176" s="105"/>
      <c r="M176" s="105"/>
    </row>
    <row r="177" spans="1:13" s="99" customFormat="1" x14ac:dyDescent="0.25">
      <c r="A177" s="98"/>
      <c r="B177" s="98"/>
      <c r="C177" s="98"/>
      <c r="D177" s="88" t="s">
        <v>216</v>
      </c>
      <c r="E177" s="101" t="s">
        <v>80</v>
      </c>
      <c r="F177" s="102">
        <v>1</v>
      </c>
      <c r="G177" s="107">
        <v>2</v>
      </c>
      <c r="H177" s="94"/>
      <c r="I177" s="105"/>
      <c r="J177" s="105"/>
      <c r="K177" s="105"/>
      <c r="L177" s="105"/>
      <c r="M177" s="105"/>
    </row>
    <row r="178" spans="1:13" s="99" customFormat="1" x14ac:dyDescent="0.25">
      <c r="A178" s="98"/>
      <c r="B178" s="98"/>
      <c r="C178" s="98"/>
      <c r="D178" s="88" t="s">
        <v>130</v>
      </c>
      <c r="E178" s="101" t="s">
        <v>80</v>
      </c>
      <c r="F178" s="102">
        <v>1</v>
      </c>
      <c r="G178" s="107">
        <v>6</v>
      </c>
      <c r="H178" s="94"/>
      <c r="I178" s="105"/>
      <c r="J178" s="105"/>
      <c r="K178" s="105"/>
      <c r="L178" s="105"/>
      <c r="M178" s="105"/>
    </row>
    <row r="179" spans="1:13" s="109" customFormat="1" ht="25.5" x14ac:dyDescent="0.25">
      <c r="A179" s="103"/>
      <c r="B179" s="103"/>
      <c r="C179" s="103"/>
      <c r="D179" s="88" t="s">
        <v>131</v>
      </c>
      <c r="E179" s="104" t="s">
        <v>80</v>
      </c>
      <c r="F179" s="108">
        <v>1</v>
      </c>
      <c r="G179" s="107">
        <v>10</v>
      </c>
      <c r="H179" s="94"/>
      <c r="I179" s="105"/>
      <c r="J179" s="105"/>
      <c r="K179" s="105"/>
      <c r="L179" s="105"/>
      <c r="M179" s="105"/>
    </row>
    <row r="180" spans="1:13" s="109" customFormat="1" x14ac:dyDescent="0.25">
      <c r="A180" s="103"/>
      <c r="B180" s="103"/>
      <c r="C180" s="103"/>
      <c r="D180" s="88" t="s">
        <v>217</v>
      </c>
      <c r="E180" s="104" t="s">
        <v>80</v>
      </c>
      <c r="F180" s="108">
        <v>1</v>
      </c>
      <c r="G180" s="107">
        <v>100</v>
      </c>
      <c r="H180" s="94"/>
      <c r="I180" s="105"/>
      <c r="J180" s="105"/>
      <c r="K180" s="105"/>
      <c r="L180" s="105"/>
      <c r="M180" s="105"/>
    </row>
    <row r="181" spans="1:13" s="109" customFormat="1" x14ac:dyDescent="0.25">
      <c r="A181" s="103"/>
      <c r="B181" s="103"/>
      <c r="C181" s="103"/>
      <c r="D181" s="88" t="s">
        <v>218</v>
      </c>
      <c r="E181" s="104" t="s">
        <v>80</v>
      </c>
      <c r="F181" s="108">
        <v>1</v>
      </c>
      <c r="G181" s="107">
        <v>200</v>
      </c>
      <c r="H181" s="94"/>
      <c r="I181" s="105"/>
      <c r="J181" s="105"/>
      <c r="K181" s="105"/>
      <c r="L181" s="105"/>
      <c r="M181" s="105"/>
    </row>
    <row r="182" spans="1:13" s="109" customFormat="1" x14ac:dyDescent="0.25">
      <c r="A182" s="103"/>
      <c r="B182" s="103"/>
      <c r="C182" s="103"/>
      <c r="D182" s="88" t="s">
        <v>219</v>
      </c>
      <c r="E182" s="104" t="s">
        <v>80</v>
      </c>
      <c r="F182" s="108">
        <v>1</v>
      </c>
      <c r="G182" s="107">
        <v>50</v>
      </c>
      <c r="H182" s="94"/>
      <c r="I182" s="105"/>
      <c r="J182" s="105"/>
      <c r="K182" s="105"/>
      <c r="L182" s="105"/>
      <c r="M182" s="105"/>
    </row>
    <row r="183" spans="1:13" s="99" customFormat="1" x14ac:dyDescent="0.25">
      <c r="A183" s="98"/>
      <c r="B183" s="98"/>
      <c r="C183" s="98"/>
      <c r="D183" s="81" t="s">
        <v>56</v>
      </c>
      <c r="E183" s="101" t="s">
        <v>88</v>
      </c>
      <c r="F183" s="102">
        <v>1</v>
      </c>
      <c r="G183" s="107">
        <f>G164</f>
        <v>1100</v>
      </c>
      <c r="H183" s="94"/>
      <c r="I183" s="105"/>
      <c r="J183" s="105"/>
      <c r="K183" s="105"/>
      <c r="L183" s="105"/>
      <c r="M183" s="105"/>
    </row>
    <row r="184" spans="1:13" s="99" customFormat="1" x14ac:dyDescent="0.25">
      <c r="A184" s="98"/>
      <c r="B184" s="98"/>
      <c r="C184" s="98"/>
      <c r="D184" s="96" t="s">
        <v>220</v>
      </c>
      <c r="E184" s="101" t="s">
        <v>80</v>
      </c>
      <c r="F184" s="102"/>
      <c r="G184" s="107">
        <f>SUM(G185:G188)</f>
        <v>5</v>
      </c>
      <c r="H184" s="62">
        <f>SUMPRODUCT(H185:H191,G185:G191)/G184</f>
        <v>0</v>
      </c>
      <c r="I184" s="63"/>
      <c r="J184" s="64">
        <f>SUM(H184:I184)</f>
        <v>0</v>
      </c>
      <c r="K184" s="62">
        <f>G184*H184</f>
        <v>0</v>
      </c>
      <c r="L184" s="62">
        <f>G184*I184</f>
        <v>0</v>
      </c>
      <c r="M184" s="62">
        <f>G184*J184</f>
        <v>0</v>
      </c>
    </row>
    <row r="185" spans="1:13" s="99" customFormat="1" x14ac:dyDescent="0.25">
      <c r="A185" s="98"/>
      <c r="B185" s="98"/>
      <c r="C185" s="98"/>
      <c r="D185" s="81" t="s">
        <v>221</v>
      </c>
      <c r="E185" s="101" t="s">
        <v>80</v>
      </c>
      <c r="F185" s="102">
        <v>1</v>
      </c>
      <c r="G185" s="107">
        <v>2</v>
      </c>
      <c r="H185" s="94"/>
      <c r="I185" s="105"/>
      <c r="J185" s="105"/>
      <c r="K185" s="105"/>
      <c r="L185" s="105"/>
      <c r="M185" s="105"/>
    </row>
    <row r="186" spans="1:13" s="99" customFormat="1" x14ac:dyDescent="0.25">
      <c r="A186" s="98"/>
      <c r="B186" s="98"/>
      <c r="C186" s="98"/>
      <c r="D186" s="81" t="s">
        <v>222</v>
      </c>
      <c r="E186" s="101" t="s">
        <v>80</v>
      </c>
      <c r="F186" s="102">
        <v>1</v>
      </c>
      <c r="G186" s="107">
        <v>1</v>
      </c>
      <c r="H186" s="94"/>
      <c r="I186" s="105"/>
      <c r="J186" s="105"/>
      <c r="K186" s="105"/>
      <c r="L186" s="105"/>
      <c r="M186" s="105"/>
    </row>
    <row r="187" spans="1:13" s="99" customFormat="1" x14ac:dyDescent="0.25">
      <c r="A187" s="98"/>
      <c r="B187" s="98"/>
      <c r="C187" s="98"/>
      <c r="D187" s="81" t="s">
        <v>223</v>
      </c>
      <c r="E187" s="101" t="s">
        <v>80</v>
      </c>
      <c r="F187" s="102">
        <v>1</v>
      </c>
      <c r="G187" s="107">
        <v>1</v>
      </c>
      <c r="H187" s="94"/>
      <c r="I187" s="105"/>
      <c r="J187" s="105"/>
      <c r="K187" s="105"/>
      <c r="L187" s="105"/>
      <c r="M187" s="105"/>
    </row>
    <row r="188" spans="1:13" s="99" customFormat="1" x14ac:dyDescent="0.25">
      <c r="A188" s="98"/>
      <c r="B188" s="98"/>
      <c r="C188" s="98"/>
      <c r="D188" s="81" t="s">
        <v>224</v>
      </c>
      <c r="E188" s="101" t="s">
        <v>80</v>
      </c>
      <c r="F188" s="102">
        <v>1</v>
      </c>
      <c r="G188" s="107">
        <v>1</v>
      </c>
      <c r="H188" s="94"/>
      <c r="I188" s="105"/>
      <c r="J188" s="105"/>
      <c r="K188" s="105"/>
      <c r="L188" s="105"/>
      <c r="M188" s="105"/>
    </row>
    <row r="189" spans="1:13" s="99" customFormat="1" x14ac:dyDescent="0.25">
      <c r="A189" s="98"/>
      <c r="B189" s="98"/>
      <c r="C189" s="98"/>
      <c r="D189" s="81" t="s">
        <v>283</v>
      </c>
      <c r="E189" s="101" t="s">
        <v>80</v>
      </c>
      <c r="F189" s="102">
        <v>1</v>
      </c>
      <c r="G189" s="107">
        <v>6</v>
      </c>
      <c r="H189" s="94"/>
      <c r="I189" s="105"/>
      <c r="J189" s="105"/>
      <c r="K189" s="105"/>
      <c r="L189" s="105"/>
      <c r="M189" s="105"/>
    </row>
    <row r="190" spans="1:13" s="99" customFormat="1" x14ac:dyDescent="0.25">
      <c r="A190" s="98"/>
      <c r="B190" s="98"/>
      <c r="C190" s="98"/>
      <c r="D190" s="81" t="s">
        <v>225</v>
      </c>
      <c r="E190" s="101" t="s">
        <v>80</v>
      </c>
      <c r="F190" s="102">
        <v>1</v>
      </c>
      <c r="G190" s="107">
        <v>2</v>
      </c>
      <c r="H190" s="94"/>
      <c r="I190" s="105"/>
      <c r="J190" s="105"/>
      <c r="K190" s="105"/>
      <c r="L190" s="105"/>
      <c r="M190" s="105"/>
    </row>
    <row r="191" spans="1:13" s="99" customFormat="1" x14ac:dyDescent="0.25">
      <c r="A191" s="98"/>
      <c r="B191" s="98"/>
      <c r="C191" s="98"/>
      <c r="D191" s="81" t="s">
        <v>226</v>
      </c>
      <c r="E191" s="101" t="s">
        <v>80</v>
      </c>
      <c r="F191" s="102">
        <v>1</v>
      </c>
      <c r="G191" s="107">
        <f>G184</f>
        <v>5</v>
      </c>
      <c r="H191" s="94"/>
      <c r="I191" s="105"/>
      <c r="J191" s="105"/>
      <c r="K191" s="105"/>
      <c r="L191" s="105"/>
      <c r="M191" s="105"/>
    </row>
    <row r="192" spans="1:13" s="99" customFormat="1" x14ac:dyDescent="0.25">
      <c r="A192" s="98"/>
      <c r="B192" s="98"/>
      <c r="C192" s="98"/>
      <c r="D192" s="97" t="s">
        <v>125</v>
      </c>
      <c r="E192" s="100" t="s">
        <v>88</v>
      </c>
      <c r="F192" s="106"/>
      <c r="G192" s="107">
        <v>76</v>
      </c>
      <c r="H192" s="64">
        <v>0</v>
      </c>
      <c r="I192" s="63"/>
      <c r="J192" s="64">
        <f>SUM(H192:I192)</f>
        <v>0</v>
      </c>
      <c r="K192" s="62">
        <f>G192*H192</f>
        <v>0</v>
      </c>
      <c r="L192" s="62">
        <f>G192*I192</f>
        <v>0</v>
      </c>
      <c r="M192" s="62">
        <f>G192*J192</f>
        <v>0</v>
      </c>
    </row>
    <row r="193" spans="1:14" s="99" customFormat="1" x14ac:dyDescent="0.25">
      <c r="A193" s="98"/>
      <c r="B193" s="98"/>
      <c r="C193" s="98"/>
      <c r="D193" s="97" t="s">
        <v>284</v>
      </c>
      <c r="E193" s="100" t="s">
        <v>80</v>
      </c>
      <c r="F193" s="106"/>
      <c r="G193" s="107">
        <f>SUM(G196:G201)</f>
        <v>67</v>
      </c>
      <c r="H193" s="62">
        <f>SUMPRODUCT(H194:H216,G194:G216)/G193</f>
        <v>0</v>
      </c>
      <c r="I193" s="63"/>
      <c r="J193" s="64">
        <f>SUM(H193:I193)</f>
        <v>0</v>
      </c>
      <c r="K193" s="62">
        <f>G193*H193</f>
        <v>0</v>
      </c>
      <c r="L193" s="62">
        <f>G193*I193</f>
        <v>0</v>
      </c>
      <c r="M193" s="62">
        <f>G193*J193</f>
        <v>0</v>
      </c>
    </row>
    <row r="194" spans="1:14" s="99" customFormat="1" x14ac:dyDescent="0.25">
      <c r="A194" s="98"/>
      <c r="B194" s="98"/>
      <c r="C194" s="98"/>
      <c r="D194" s="81" t="s">
        <v>246</v>
      </c>
      <c r="E194" s="101" t="s">
        <v>16</v>
      </c>
      <c r="F194" s="108">
        <v>1</v>
      </c>
      <c r="G194" s="107">
        <v>10</v>
      </c>
      <c r="H194" s="94"/>
      <c r="I194" s="105"/>
      <c r="J194" s="64"/>
      <c r="K194" s="62"/>
      <c r="L194" s="62"/>
      <c r="M194" s="62"/>
    </row>
    <row r="195" spans="1:14" s="99" customFormat="1" x14ac:dyDescent="0.25">
      <c r="A195" s="98"/>
      <c r="B195" s="98"/>
      <c r="C195" s="98"/>
      <c r="D195" s="81" t="s">
        <v>247</v>
      </c>
      <c r="E195" s="104" t="s">
        <v>16</v>
      </c>
      <c r="F195" s="108">
        <v>1</v>
      </c>
      <c r="G195" s="107">
        <v>65</v>
      </c>
      <c r="H195" s="94"/>
      <c r="I195" s="105"/>
      <c r="J195" s="64"/>
      <c r="K195" s="62"/>
      <c r="L195" s="62"/>
      <c r="M195" s="62"/>
    </row>
    <row r="196" spans="1:14" s="99" customFormat="1" x14ac:dyDescent="0.25">
      <c r="A196" s="98"/>
      <c r="B196" s="98"/>
      <c r="C196" s="98"/>
      <c r="D196" s="81" t="s">
        <v>227</v>
      </c>
      <c r="E196" s="104" t="s">
        <v>16</v>
      </c>
      <c r="F196" s="108">
        <v>1</v>
      </c>
      <c r="G196" s="107">
        <v>3</v>
      </c>
      <c r="H196" s="94"/>
      <c r="I196" s="75"/>
      <c r="J196" s="75"/>
      <c r="K196" s="91"/>
      <c r="L196" s="90"/>
      <c r="M196" s="89"/>
      <c r="N196"/>
    </row>
    <row r="197" spans="1:14" s="99" customFormat="1" x14ac:dyDescent="0.25">
      <c r="A197" s="98"/>
      <c r="B197" s="98"/>
      <c r="C197" s="98"/>
      <c r="D197" s="81" t="s">
        <v>228</v>
      </c>
      <c r="E197" s="104" t="s">
        <v>16</v>
      </c>
      <c r="F197" s="108">
        <v>1</v>
      </c>
      <c r="G197" s="107">
        <v>6</v>
      </c>
      <c r="H197" s="94"/>
      <c r="I197" s="75"/>
      <c r="J197" s="75"/>
      <c r="K197" s="91"/>
      <c r="L197" s="90"/>
      <c r="M197" s="89"/>
      <c r="N197"/>
    </row>
    <row r="198" spans="1:14" s="99" customFormat="1" x14ac:dyDescent="0.25">
      <c r="A198" s="98"/>
      <c r="B198" s="98"/>
      <c r="C198" s="98"/>
      <c r="D198" s="81" t="s">
        <v>229</v>
      </c>
      <c r="E198" s="104" t="s">
        <v>16</v>
      </c>
      <c r="F198" s="108">
        <v>1</v>
      </c>
      <c r="G198" s="107">
        <v>1</v>
      </c>
      <c r="H198" s="94"/>
      <c r="I198" s="75"/>
      <c r="J198" s="75"/>
      <c r="K198" s="91"/>
      <c r="L198" s="90"/>
      <c r="M198" s="89"/>
      <c r="N198"/>
    </row>
    <row r="199" spans="1:14" s="99" customFormat="1" x14ac:dyDescent="0.25">
      <c r="A199" s="98"/>
      <c r="B199" s="98"/>
      <c r="C199" s="98"/>
      <c r="D199" s="81" t="s">
        <v>230</v>
      </c>
      <c r="E199" s="104" t="s">
        <v>16</v>
      </c>
      <c r="F199" s="108">
        <v>1</v>
      </c>
      <c r="G199" s="107">
        <v>45</v>
      </c>
      <c r="H199" s="94"/>
      <c r="I199" s="75"/>
      <c r="J199" s="75"/>
      <c r="K199" s="91"/>
      <c r="L199" s="90"/>
      <c r="M199" s="89"/>
      <c r="N199"/>
    </row>
    <row r="200" spans="1:14" s="99" customFormat="1" x14ac:dyDescent="0.25">
      <c r="A200" s="98"/>
      <c r="B200" s="98"/>
      <c r="C200" s="98"/>
      <c r="D200" s="81" t="s">
        <v>231</v>
      </c>
      <c r="E200" s="104" t="s">
        <v>16</v>
      </c>
      <c r="F200" s="108">
        <v>1</v>
      </c>
      <c r="G200" s="107">
        <v>9</v>
      </c>
      <c r="H200" s="94"/>
      <c r="I200" s="75"/>
      <c r="J200" s="75"/>
      <c r="K200" s="91"/>
      <c r="L200" s="90"/>
      <c r="M200" s="89"/>
      <c r="N200"/>
    </row>
    <row r="201" spans="1:14" s="99" customFormat="1" x14ac:dyDescent="0.25">
      <c r="A201" s="98"/>
      <c r="B201" s="98"/>
      <c r="C201" s="98"/>
      <c r="D201" s="81" t="s">
        <v>232</v>
      </c>
      <c r="E201" s="104" t="s">
        <v>16</v>
      </c>
      <c r="F201" s="108">
        <v>1</v>
      </c>
      <c r="G201" s="107">
        <v>3</v>
      </c>
      <c r="H201" s="94"/>
      <c r="I201" s="75"/>
      <c r="J201" s="75"/>
      <c r="K201" s="91"/>
      <c r="L201" s="90"/>
      <c r="M201" s="89"/>
      <c r="N201"/>
    </row>
    <row r="202" spans="1:14" s="99" customFormat="1" x14ac:dyDescent="0.25">
      <c r="A202" s="98"/>
      <c r="B202" s="98"/>
      <c r="C202" s="98"/>
      <c r="D202" s="81" t="s">
        <v>233</v>
      </c>
      <c r="E202" s="104" t="s">
        <v>16</v>
      </c>
      <c r="F202" s="108">
        <v>1</v>
      </c>
      <c r="G202" s="107">
        <v>8</v>
      </c>
      <c r="H202" s="94"/>
      <c r="I202" s="75"/>
      <c r="J202" s="75"/>
      <c r="K202" s="91"/>
      <c r="L202" s="90"/>
      <c r="M202" s="89"/>
      <c r="N202"/>
    </row>
    <row r="203" spans="1:14" s="99" customFormat="1" x14ac:dyDescent="0.25">
      <c r="A203" s="98"/>
      <c r="B203" s="98"/>
      <c r="C203" s="98"/>
      <c r="D203" s="81" t="s">
        <v>234</v>
      </c>
      <c r="E203" s="104" t="s">
        <v>16</v>
      </c>
      <c r="F203" s="108">
        <v>1</v>
      </c>
      <c r="G203" s="107">
        <v>4</v>
      </c>
      <c r="H203" s="94"/>
      <c r="I203" s="75"/>
      <c r="J203" s="75"/>
      <c r="K203" s="91"/>
      <c r="L203" s="90"/>
      <c r="M203" s="89"/>
      <c r="N203"/>
    </row>
    <row r="204" spans="1:14" s="99" customFormat="1" x14ac:dyDescent="0.25">
      <c r="A204" s="98"/>
      <c r="B204" s="98"/>
      <c r="C204" s="98"/>
      <c r="D204" s="81" t="s">
        <v>235</v>
      </c>
      <c r="E204" s="104" t="s">
        <v>16</v>
      </c>
      <c r="F204" s="108">
        <v>1</v>
      </c>
      <c r="G204" s="107">
        <v>7</v>
      </c>
      <c r="H204" s="94"/>
      <c r="I204" s="75"/>
      <c r="J204" s="75"/>
      <c r="K204" s="91"/>
      <c r="L204" s="90"/>
      <c r="M204" s="89"/>
      <c r="N204"/>
    </row>
    <row r="205" spans="1:14" s="99" customFormat="1" x14ac:dyDescent="0.25">
      <c r="A205" s="98"/>
      <c r="B205" s="98"/>
      <c r="C205" s="98"/>
      <c r="D205" s="81" t="s">
        <v>236</v>
      </c>
      <c r="E205" s="104" t="s">
        <v>16</v>
      </c>
      <c r="F205" s="108">
        <v>1</v>
      </c>
      <c r="G205" s="107">
        <v>1</v>
      </c>
      <c r="H205" s="94"/>
      <c r="I205" s="75"/>
      <c r="J205" s="75"/>
      <c r="K205" s="91"/>
      <c r="L205" s="90"/>
      <c r="M205" s="89"/>
      <c r="N205"/>
    </row>
    <row r="206" spans="1:14" s="99" customFormat="1" x14ac:dyDescent="0.25">
      <c r="A206" s="98"/>
      <c r="B206" s="98"/>
      <c r="C206" s="98"/>
      <c r="D206" s="81" t="s">
        <v>237</v>
      </c>
      <c r="E206" s="104" t="s">
        <v>16</v>
      </c>
      <c r="F206" s="108">
        <v>1</v>
      </c>
      <c r="G206" s="107">
        <v>1</v>
      </c>
      <c r="H206" s="94"/>
      <c r="I206" s="75"/>
      <c r="J206" s="75"/>
      <c r="K206" s="91"/>
      <c r="L206" s="90"/>
      <c r="M206" s="89"/>
      <c r="N206"/>
    </row>
    <row r="207" spans="1:14" s="99" customFormat="1" x14ac:dyDescent="0.25">
      <c r="A207" s="98"/>
      <c r="B207" s="98"/>
      <c r="C207" s="98"/>
      <c r="D207" s="81" t="s">
        <v>238</v>
      </c>
      <c r="E207" s="104" t="s">
        <v>16</v>
      </c>
      <c r="F207" s="108">
        <v>1</v>
      </c>
      <c r="G207" s="107">
        <v>3</v>
      </c>
      <c r="H207" s="94"/>
      <c r="I207" s="105"/>
      <c r="J207" s="105"/>
      <c r="K207" s="105"/>
      <c r="L207" s="105"/>
      <c r="M207" s="105"/>
      <c r="N207"/>
    </row>
    <row r="208" spans="1:14" s="99" customFormat="1" x14ac:dyDescent="0.25">
      <c r="A208" s="98"/>
      <c r="B208" s="98"/>
      <c r="C208" s="98"/>
      <c r="D208" s="81" t="s">
        <v>239</v>
      </c>
      <c r="E208" s="104" t="s">
        <v>16</v>
      </c>
      <c r="F208" s="108">
        <v>1</v>
      </c>
      <c r="G208" s="107">
        <v>1</v>
      </c>
      <c r="H208" s="94"/>
      <c r="I208" s="105"/>
      <c r="J208" s="105"/>
      <c r="K208" s="105"/>
      <c r="L208" s="105"/>
      <c r="M208" s="105"/>
      <c r="N208"/>
    </row>
    <row r="209" spans="1:14" s="99" customFormat="1" x14ac:dyDescent="0.25">
      <c r="A209" s="98"/>
      <c r="B209" s="98"/>
      <c r="C209" s="98"/>
      <c r="D209" s="81" t="s">
        <v>240</v>
      </c>
      <c r="E209" s="104" t="s">
        <v>16</v>
      </c>
      <c r="F209" s="108">
        <v>1</v>
      </c>
      <c r="G209" s="107">
        <v>2</v>
      </c>
      <c r="H209" s="94"/>
      <c r="I209" s="105"/>
      <c r="J209" s="105"/>
      <c r="K209" s="105"/>
      <c r="L209" s="105"/>
      <c r="M209" s="105"/>
      <c r="N209"/>
    </row>
    <row r="210" spans="1:14" s="99" customFormat="1" x14ac:dyDescent="0.25">
      <c r="A210" s="98"/>
      <c r="B210" s="98"/>
      <c r="C210" s="98"/>
      <c r="D210" s="81" t="s">
        <v>241</v>
      </c>
      <c r="E210" s="104" t="s">
        <v>16</v>
      </c>
      <c r="F210" s="108">
        <v>1</v>
      </c>
      <c r="G210" s="107">
        <v>2</v>
      </c>
      <c r="H210" s="94"/>
      <c r="I210" s="105"/>
      <c r="J210" s="105"/>
      <c r="K210" s="105"/>
      <c r="L210" s="105"/>
      <c r="M210" s="105"/>
      <c r="N210"/>
    </row>
    <row r="211" spans="1:14" s="99" customFormat="1" x14ac:dyDescent="0.25">
      <c r="A211" s="98"/>
      <c r="B211" s="98"/>
      <c r="C211" s="98"/>
      <c r="D211" s="81" t="s">
        <v>242</v>
      </c>
      <c r="E211" s="104" t="s">
        <v>16</v>
      </c>
      <c r="F211" s="108">
        <v>1</v>
      </c>
      <c r="G211" s="107">
        <v>6</v>
      </c>
      <c r="H211" s="94"/>
      <c r="I211" s="105"/>
      <c r="J211" s="105"/>
      <c r="K211" s="105"/>
      <c r="L211" s="105"/>
      <c r="M211" s="105"/>
      <c r="N211"/>
    </row>
    <row r="212" spans="1:14" s="99" customFormat="1" x14ac:dyDescent="0.25">
      <c r="A212" s="98"/>
      <c r="B212" s="98"/>
      <c r="C212" s="98"/>
      <c r="D212" s="81" t="s">
        <v>243</v>
      </c>
      <c r="E212" s="104" t="s">
        <v>16</v>
      </c>
      <c r="F212" s="108">
        <v>1</v>
      </c>
      <c r="G212" s="107">
        <v>8</v>
      </c>
      <c r="H212" s="94"/>
      <c r="I212" s="105"/>
      <c r="J212" s="105"/>
      <c r="K212" s="105"/>
      <c r="L212" s="105"/>
      <c r="M212" s="105"/>
      <c r="N212"/>
    </row>
    <row r="213" spans="1:14" s="99" customFormat="1" x14ac:dyDescent="0.25">
      <c r="A213" s="98"/>
      <c r="B213" s="98"/>
      <c r="C213" s="98"/>
      <c r="D213" s="81" t="s">
        <v>244</v>
      </c>
      <c r="E213" s="104" t="s">
        <v>16</v>
      </c>
      <c r="F213" s="108">
        <v>1</v>
      </c>
      <c r="G213" s="107">
        <v>4</v>
      </c>
      <c r="H213" s="94"/>
      <c r="I213" s="105"/>
      <c r="J213" s="105"/>
      <c r="K213" s="105"/>
      <c r="L213" s="105"/>
      <c r="M213" s="105"/>
      <c r="N213"/>
    </row>
    <row r="214" spans="1:14" s="99" customFormat="1" x14ac:dyDescent="0.25">
      <c r="A214" s="98"/>
      <c r="B214" s="98"/>
      <c r="C214" s="98"/>
      <c r="D214" s="81" t="s">
        <v>285</v>
      </c>
      <c r="E214" s="104" t="s">
        <v>16</v>
      </c>
      <c r="F214" s="108">
        <v>1</v>
      </c>
      <c r="G214" s="107">
        <v>1</v>
      </c>
      <c r="H214" s="94"/>
      <c r="I214" s="105"/>
      <c r="J214" s="105"/>
      <c r="K214" s="105"/>
      <c r="L214" s="105"/>
      <c r="M214" s="105"/>
      <c r="N214"/>
    </row>
    <row r="215" spans="1:14" s="99" customFormat="1" ht="25.5" x14ac:dyDescent="0.25">
      <c r="A215" s="98"/>
      <c r="B215" s="98"/>
      <c r="C215" s="98"/>
      <c r="D215" s="81" t="s">
        <v>245</v>
      </c>
      <c r="E215" s="104" t="s">
        <v>16</v>
      </c>
      <c r="F215" s="108">
        <v>1</v>
      </c>
      <c r="G215" s="107">
        <v>6</v>
      </c>
      <c r="H215" s="94"/>
      <c r="I215" s="105"/>
      <c r="J215" s="105"/>
      <c r="K215" s="105"/>
      <c r="L215" s="105"/>
      <c r="M215" s="105"/>
      <c r="N215"/>
    </row>
    <row r="216" spans="1:14" s="99" customFormat="1" x14ac:dyDescent="0.25">
      <c r="A216" s="98"/>
      <c r="B216" s="98"/>
      <c r="C216" s="98"/>
      <c r="D216" s="81" t="s">
        <v>226</v>
      </c>
      <c r="E216" s="104" t="s">
        <v>80</v>
      </c>
      <c r="F216" s="102">
        <v>1</v>
      </c>
      <c r="G216" s="107">
        <f>SUM(G193)</f>
        <v>67</v>
      </c>
      <c r="H216" s="94"/>
      <c r="I216" s="105"/>
      <c r="J216" s="105"/>
      <c r="K216" s="105"/>
      <c r="L216" s="105"/>
      <c r="M216" s="105"/>
      <c r="N216"/>
    </row>
    <row r="217" spans="1:14" s="99" customFormat="1" ht="25.5" x14ac:dyDescent="0.25">
      <c r="A217" s="98"/>
      <c r="B217" s="98"/>
      <c r="C217" s="98"/>
      <c r="D217" s="80" t="s">
        <v>198</v>
      </c>
      <c r="E217" s="84" t="s">
        <v>80</v>
      </c>
      <c r="F217" s="95"/>
      <c r="G217" s="61">
        <f>SUM(G218:G223)</f>
        <v>55</v>
      </c>
      <c r="H217" s="62">
        <f>SUMPRODUCT(H218:H224,G218:G224)/G217</f>
        <v>0</v>
      </c>
      <c r="I217" s="63"/>
      <c r="J217" s="64">
        <f>SUM(H217:I217)</f>
        <v>0</v>
      </c>
      <c r="K217" s="62">
        <f>G217*H217</f>
        <v>0</v>
      </c>
      <c r="L217" s="62">
        <f>G217*I217</f>
        <v>0</v>
      </c>
      <c r="M217" s="62">
        <f>G217*J217</f>
        <v>0</v>
      </c>
    </row>
    <row r="218" spans="1:14" s="99" customFormat="1" ht="25.5" x14ac:dyDescent="0.25">
      <c r="A218" s="98"/>
      <c r="B218" s="98"/>
      <c r="C218" s="98"/>
      <c r="D218" s="81" t="s">
        <v>197</v>
      </c>
      <c r="E218" s="86" t="s">
        <v>80</v>
      </c>
      <c r="F218" s="108">
        <v>1</v>
      </c>
      <c r="G218" s="61">
        <v>7</v>
      </c>
      <c r="H218" s="63"/>
      <c r="I218" s="105"/>
      <c r="J218" s="105"/>
      <c r="K218" s="105"/>
      <c r="L218" s="105"/>
      <c r="M218" s="105"/>
    </row>
    <row r="219" spans="1:14" s="99" customFormat="1" ht="25.5" x14ac:dyDescent="0.25">
      <c r="A219" s="98"/>
      <c r="B219" s="98"/>
      <c r="C219" s="98"/>
      <c r="D219" s="81" t="s">
        <v>199</v>
      </c>
      <c r="E219" s="86" t="s">
        <v>80</v>
      </c>
      <c r="F219" s="108">
        <v>1</v>
      </c>
      <c r="G219" s="61">
        <v>2</v>
      </c>
      <c r="H219" s="63"/>
      <c r="I219" s="105"/>
      <c r="J219" s="105"/>
      <c r="K219" s="105"/>
      <c r="L219" s="105"/>
      <c r="M219" s="105"/>
    </row>
    <row r="220" spans="1:14" s="99" customFormat="1" x14ac:dyDescent="0.25">
      <c r="A220" s="98"/>
      <c r="B220" s="98"/>
      <c r="C220" s="98"/>
      <c r="D220" s="81" t="s">
        <v>200</v>
      </c>
      <c r="E220" s="86" t="s">
        <v>80</v>
      </c>
      <c r="F220" s="108">
        <v>1</v>
      </c>
      <c r="G220" s="61">
        <v>1</v>
      </c>
      <c r="H220" s="63"/>
      <c r="I220" s="105"/>
      <c r="J220" s="105"/>
      <c r="K220" s="105"/>
      <c r="L220" s="105"/>
      <c r="M220" s="105"/>
    </row>
    <row r="221" spans="1:14" s="99" customFormat="1" x14ac:dyDescent="0.25">
      <c r="A221" s="98"/>
      <c r="B221" s="98"/>
      <c r="C221" s="98"/>
      <c r="D221" s="81" t="s">
        <v>201</v>
      </c>
      <c r="E221" s="86" t="s">
        <v>80</v>
      </c>
      <c r="F221" s="108">
        <v>1</v>
      </c>
      <c r="G221" s="61">
        <v>39</v>
      </c>
      <c r="H221" s="63"/>
      <c r="I221" s="105"/>
      <c r="J221" s="105"/>
      <c r="K221" s="105"/>
      <c r="L221" s="105"/>
      <c r="M221" s="105"/>
    </row>
    <row r="222" spans="1:14" s="99" customFormat="1" x14ac:dyDescent="0.25">
      <c r="A222" s="98"/>
      <c r="B222" s="98"/>
      <c r="C222" s="98"/>
      <c r="D222" s="81" t="s">
        <v>202</v>
      </c>
      <c r="E222" s="86" t="s">
        <v>80</v>
      </c>
      <c r="F222" s="108">
        <v>1</v>
      </c>
      <c r="G222" s="61">
        <v>2</v>
      </c>
      <c r="H222" s="63"/>
      <c r="I222" s="105"/>
      <c r="J222" s="105"/>
      <c r="K222" s="105"/>
      <c r="L222" s="105"/>
      <c r="M222" s="105"/>
    </row>
    <row r="223" spans="1:14" s="99" customFormat="1" x14ac:dyDescent="0.25">
      <c r="A223" s="98"/>
      <c r="B223" s="98"/>
      <c r="C223" s="98"/>
      <c r="D223" s="81" t="s">
        <v>203</v>
      </c>
      <c r="E223" s="86" t="s">
        <v>80</v>
      </c>
      <c r="F223" s="108">
        <v>1</v>
      </c>
      <c r="G223" s="61">
        <v>4</v>
      </c>
      <c r="H223" s="63"/>
      <c r="I223" s="105"/>
      <c r="J223" s="105"/>
      <c r="K223" s="105"/>
      <c r="L223" s="105"/>
      <c r="M223" s="105"/>
    </row>
    <row r="224" spans="1:14" s="99" customFormat="1" x14ac:dyDescent="0.25">
      <c r="A224" s="98"/>
      <c r="B224" s="98"/>
      <c r="C224" s="98"/>
      <c r="D224" s="81" t="s">
        <v>81</v>
      </c>
      <c r="E224" s="86" t="s">
        <v>80</v>
      </c>
      <c r="F224" s="102">
        <v>1</v>
      </c>
      <c r="G224" s="61">
        <f>G217</f>
        <v>55</v>
      </c>
      <c r="H224" s="63"/>
      <c r="I224" s="105"/>
      <c r="J224" s="105"/>
      <c r="K224" s="105"/>
      <c r="L224" s="105"/>
      <c r="M224" s="105"/>
    </row>
    <row r="225" spans="1:13" x14ac:dyDescent="0.25">
      <c r="A225" s="95"/>
      <c r="B225" s="95"/>
      <c r="C225" s="95"/>
      <c r="D225" s="80" t="s">
        <v>204</v>
      </c>
      <c r="E225" s="84" t="s">
        <v>80</v>
      </c>
      <c r="F225" s="95"/>
      <c r="G225" s="61">
        <v>2</v>
      </c>
      <c r="H225" s="62">
        <f>SUMPRODUCT(H226:H228,G226:G228)/G225</f>
        <v>0</v>
      </c>
      <c r="I225" s="63"/>
      <c r="J225" s="64">
        <f>SUM(H225:I225)</f>
        <v>0</v>
      </c>
      <c r="K225" s="62">
        <f>G225*H225</f>
        <v>0</v>
      </c>
      <c r="L225" s="62">
        <f>G225*I225</f>
        <v>0</v>
      </c>
      <c r="M225" s="62">
        <f>G225*J225</f>
        <v>0</v>
      </c>
    </row>
    <row r="226" spans="1:13" x14ac:dyDescent="0.25">
      <c r="A226" s="95"/>
      <c r="B226" s="95"/>
      <c r="C226" s="95"/>
      <c r="D226" s="81" t="s">
        <v>205</v>
      </c>
      <c r="E226" s="86" t="s">
        <v>80</v>
      </c>
      <c r="F226" s="102">
        <v>1</v>
      </c>
      <c r="G226" s="61">
        <v>2</v>
      </c>
      <c r="H226" s="63"/>
      <c r="I226" s="105"/>
      <c r="J226" s="95"/>
      <c r="K226" s="95"/>
      <c r="L226" s="95"/>
      <c r="M226" s="95"/>
    </row>
    <row r="227" spans="1:13" x14ac:dyDescent="0.25">
      <c r="A227" s="95"/>
      <c r="B227" s="95"/>
      <c r="C227" s="95"/>
      <c r="D227" s="81" t="s">
        <v>206</v>
      </c>
      <c r="E227" s="86" t="s">
        <v>80</v>
      </c>
      <c r="F227" s="102">
        <v>1</v>
      </c>
      <c r="G227" s="61">
        <v>3</v>
      </c>
      <c r="H227" s="63"/>
      <c r="I227" s="105"/>
      <c r="J227" s="95"/>
      <c r="K227" s="95"/>
      <c r="L227" s="95"/>
      <c r="M227" s="95"/>
    </row>
    <row r="228" spans="1:13" x14ac:dyDescent="0.25">
      <c r="A228" s="95"/>
      <c r="B228" s="95"/>
      <c r="C228" s="95"/>
      <c r="D228" s="81" t="s">
        <v>81</v>
      </c>
      <c r="E228" s="86" t="s">
        <v>80</v>
      </c>
      <c r="F228" s="102">
        <v>1</v>
      </c>
      <c r="G228" s="61">
        <v>5</v>
      </c>
      <c r="H228" s="63"/>
      <c r="I228" s="105"/>
      <c r="J228" s="95"/>
      <c r="K228" s="95"/>
      <c r="L228" s="95"/>
      <c r="M228" s="95"/>
    </row>
    <row r="229" spans="1:13" x14ac:dyDescent="0.25">
      <c r="A229" s="95"/>
      <c r="B229" s="95"/>
      <c r="C229" s="95"/>
      <c r="D229" s="96" t="s">
        <v>248</v>
      </c>
      <c r="E229" s="84" t="s">
        <v>80</v>
      </c>
      <c r="F229" s="102"/>
      <c r="G229" s="61">
        <v>1</v>
      </c>
      <c r="H229" s="62">
        <f>SUMPRODUCT(H230:H249,G230:G249)/G229</f>
        <v>0</v>
      </c>
      <c r="I229" s="63"/>
      <c r="J229" s="64">
        <f>SUM(H229:I229)</f>
        <v>0</v>
      </c>
      <c r="K229" s="62">
        <f>G229*H229</f>
        <v>0</v>
      </c>
      <c r="L229" s="62">
        <f>G229*I229</f>
        <v>0</v>
      </c>
      <c r="M229" s="62">
        <f>G229*J229</f>
        <v>0</v>
      </c>
    </row>
    <row r="230" spans="1:13" x14ac:dyDescent="0.25">
      <c r="A230" s="95"/>
      <c r="B230" s="95"/>
      <c r="C230" s="95"/>
      <c r="D230" s="81" t="s">
        <v>249</v>
      </c>
      <c r="E230" s="86" t="s">
        <v>16</v>
      </c>
      <c r="F230" s="102">
        <v>1</v>
      </c>
      <c r="G230" s="61">
        <v>1</v>
      </c>
      <c r="H230" s="63"/>
      <c r="I230" s="105"/>
      <c r="J230" s="95"/>
      <c r="K230" s="95"/>
      <c r="L230" s="95"/>
      <c r="M230" s="95"/>
    </row>
    <row r="231" spans="1:13" x14ac:dyDescent="0.25">
      <c r="A231" s="95"/>
      <c r="B231" s="95"/>
      <c r="C231" s="95"/>
      <c r="D231" s="81" t="s">
        <v>250</v>
      </c>
      <c r="E231" s="86" t="s">
        <v>16</v>
      </c>
      <c r="F231" s="102">
        <v>1</v>
      </c>
      <c r="G231" s="61">
        <v>1</v>
      </c>
      <c r="H231" s="63"/>
      <c r="I231" s="105"/>
      <c r="J231" s="95"/>
      <c r="K231" s="95"/>
      <c r="L231" s="95"/>
      <c r="M231" s="95"/>
    </row>
    <row r="232" spans="1:13" x14ac:dyDescent="0.25">
      <c r="A232" s="95"/>
      <c r="B232" s="95"/>
      <c r="C232" s="95"/>
      <c r="D232" s="81" t="s">
        <v>251</v>
      </c>
      <c r="E232" s="86" t="s">
        <v>16</v>
      </c>
      <c r="F232" s="102">
        <v>1</v>
      </c>
      <c r="G232" s="61">
        <v>1</v>
      </c>
      <c r="H232" s="63"/>
      <c r="I232" s="105"/>
      <c r="J232" s="95"/>
      <c r="K232" s="95"/>
      <c r="L232" s="95"/>
      <c r="M232" s="95"/>
    </row>
    <row r="233" spans="1:13" x14ac:dyDescent="0.25">
      <c r="A233" s="95"/>
      <c r="B233" s="95"/>
      <c r="C233" s="95"/>
      <c r="D233" s="81" t="s">
        <v>252</v>
      </c>
      <c r="E233" s="86" t="s">
        <v>16</v>
      </c>
      <c r="F233" s="102">
        <v>1</v>
      </c>
      <c r="G233" s="61">
        <v>1</v>
      </c>
      <c r="H233" s="63"/>
      <c r="I233" s="105"/>
      <c r="J233" s="95"/>
      <c r="K233" s="95"/>
      <c r="L233" s="95"/>
      <c r="M233" s="95"/>
    </row>
    <row r="234" spans="1:13" x14ac:dyDescent="0.25">
      <c r="A234" s="95"/>
      <c r="B234" s="95"/>
      <c r="C234" s="95"/>
      <c r="D234" s="81" t="s">
        <v>253</v>
      </c>
      <c r="E234" s="86" t="s">
        <v>16</v>
      </c>
      <c r="F234" s="102">
        <v>1</v>
      </c>
      <c r="G234" s="61">
        <v>1</v>
      </c>
      <c r="H234" s="63"/>
      <c r="I234" s="105"/>
      <c r="J234" s="95"/>
      <c r="K234" s="95"/>
      <c r="L234" s="95"/>
      <c r="M234" s="95"/>
    </row>
    <row r="235" spans="1:13" ht="25.5" x14ac:dyDescent="0.25">
      <c r="A235" s="95"/>
      <c r="B235" s="95"/>
      <c r="C235" s="95"/>
      <c r="D235" s="81" t="s">
        <v>254</v>
      </c>
      <c r="E235" s="86" t="s">
        <v>16</v>
      </c>
      <c r="F235" s="102">
        <v>1</v>
      </c>
      <c r="G235" s="61">
        <v>1</v>
      </c>
      <c r="H235" s="63"/>
      <c r="I235" s="105"/>
      <c r="J235" s="95"/>
      <c r="K235" s="95"/>
      <c r="L235" s="95"/>
      <c r="M235" s="95"/>
    </row>
    <row r="236" spans="1:13" ht="25.5" x14ac:dyDescent="0.25">
      <c r="A236" s="95"/>
      <c r="B236" s="95"/>
      <c r="C236" s="95"/>
      <c r="D236" s="81" t="s">
        <v>255</v>
      </c>
      <c r="E236" s="86" t="s">
        <v>16</v>
      </c>
      <c r="F236" s="102">
        <v>1</v>
      </c>
      <c r="G236" s="61">
        <v>16</v>
      </c>
      <c r="H236" s="63"/>
      <c r="I236" s="105"/>
      <c r="J236" s="95"/>
      <c r="K236" s="95"/>
      <c r="L236" s="95"/>
      <c r="M236" s="95"/>
    </row>
    <row r="237" spans="1:13" x14ac:dyDescent="0.25">
      <c r="A237" s="95"/>
      <c r="B237" s="95"/>
      <c r="C237" s="95"/>
      <c r="D237" s="81" t="s">
        <v>256</v>
      </c>
      <c r="E237" s="86" t="s">
        <v>16</v>
      </c>
      <c r="F237" s="102">
        <v>1</v>
      </c>
      <c r="G237" s="61">
        <v>4</v>
      </c>
      <c r="H237" s="63"/>
      <c r="I237" s="105"/>
      <c r="J237" s="95"/>
      <c r="K237" s="95"/>
      <c r="L237" s="95"/>
      <c r="M237" s="95"/>
    </row>
    <row r="238" spans="1:13" x14ac:dyDescent="0.25">
      <c r="A238" s="95"/>
      <c r="B238" s="95"/>
      <c r="C238" s="95"/>
      <c r="D238" s="81" t="s">
        <v>257</v>
      </c>
      <c r="E238" s="86" t="s">
        <v>16</v>
      </c>
      <c r="F238" s="102">
        <v>1</v>
      </c>
      <c r="G238" s="61">
        <v>1</v>
      </c>
      <c r="H238" s="63"/>
      <c r="I238" s="105"/>
      <c r="J238" s="95"/>
      <c r="K238" s="95"/>
      <c r="L238" s="95"/>
      <c r="M238" s="95"/>
    </row>
    <row r="239" spans="1:13" x14ac:dyDescent="0.25">
      <c r="A239" s="95"/>
      <c r="B239" s="95"/>
      <c r="C239" s="95"/>
      <c r="D239" s="81" t="s">
        <v>258</v>
      </c>
      <c r="E239" s="86" t="s">
        <v>16</v>
      </c>
      <c r="F239" s="102">
        <v>1</v>
      </c>
      <c r="G239" s="61">
        <v>1</v>
      </c>
      <c r="H239" s="63"/>
      <c r="I239" s="105"/>
      <c r="J239" s="95"/>
      <c r="K239" s="95"/>
      <c r="L239" s="95"/>
      <c r="M239" s="95"/>
    </row>
    <row r="240" spans="1:13" x14ac:dyDescent="0.25">
      <c r="A240" s="95"/>
      <c r="B240" s="95"/>
      <c r="C240" s="95"/>
      <c r="D240" s="81" t="s">
        <v>263</v>
      </c>
      <c r="E240" s="86" t="s">
        <v>88</v>
      </c>
      <c r="F240" s="102">
        <v>1</v>
      </c>
      <c r="G240" s="61">
        <v>5</v>
      </c>
      <c r="H240" s="63"/>
      <c r="I240" s="105"/>
      <c r="J240" s="95"/>
      <c r="K240" s="95"/>
      <c r="L240" s="95"/>
      <c r="M240" s="95"/>
    </row>
    <row r="241" spans="1:13" x14ac:dyDescent="0.25">
      <c r="A241" s="95"/>
      <c r="B241" s="95"/>
      <c r="C241" s="95"/>
      <c r="D241" s="81" t="s">
        <v>264</v>
      </c>
      <c r="E241" s="86" t="s">
        <v>88</v>
      </c>
      <c r="F241" s="102">
        <v>1</v>
      </c>
      <c r="G241" s="61">
        <v>1</v>
      </c>
      <c r="H241" s="63"/>
      <c r="I241" s="105"/>
      <c r="J241" s="95"/>
      <c r="K241" s="95"/>
      <c r="L241" s="95"/>
      <c r="M241" s="95"/>
    </row>
    <row r="242" spans="1:13" x14ac:dyDescent="0.25">
      <c r="A242" s="95"/>
      <c r="B242" s="95"/>
      <c r="C242" s="95"/>
      <c r="D242" s="81" t="s">
        <v>265</v>
      </c>
      <c r="E242" s="86" t="s">
        <v>88</v>
      </c>
      <c r="F242" s="102">
        <v>1</v>
      </c>
      <c r="G242" s="61">
        <v>8</v>
      </c>
      <c r="H242" s="63"/>
      <c r="I242" s="105"/>
      <c r="J242" s="95"/>
      <c r="K242" s="95"/>
      <c r="L242" s="95"/>
      <c r="M242" s="95"/>
    </row>
    <row r="243" spans="1:13" x14ac:dyDescent="0.25">
      <c r="A243" s="95"/>
      <c r="B243" s="95"/>
      <c r="C243" s="95"/>
      <c r="D243" s="81" t="s">
        <v>266</v>
      </c>
      <c r="E243" s="86" t="s">
        <v>88</v>
      </c>
      <c r="F243" s="102">
        <v>1</v>
      </c>
      <c r="G243" s="61">
        <v>2</v>
      </c>
      <c r="H243" s="63"/>
      <c r="I243" s="105"/>
      <c r="J243" s="95"/>
      <c r="K243" s="95"/>
      <c r="L243" s="95"/>
      <c r="M243" s="95"/>
    </row>
    <row r="244" spans="1:13" x14ac:dyDescent="0.25">
      <c r="A244" s="95"/>
      <c r="B244" s="95"/>
      <c r="C244" s="95"/>
      <c r="D244" s="81" t="s">
        <v>267</v>
      </c>
      <c r="E244" s="86" t="s">
        <v>88</v>
      </c>
      <c r="F244" s="102">
        <v>1</v>
      </c>
      <c r="G244" s="61">
        <v>8</v>
      </c>
      <c r="H244" s="63"/>
      <c r="I244" s="105"/>
      <c r="J244" s="95"/>
      <c r="K244" s="95"/>
      <c r="L244" s="95"/>
      <c r="M244" s="95"/>
    </row>
    <row r="245" spans="1:13" x14ac:dyDescent="0.25">
      <c r="A245" s="95"/>
      <c r="B245" s="95"/>
      <c r="C245" s="95"/>
      <c r="D245" s="81" t="s">
        <v>268</v>
      </c>
      <c r="E245" s="86" t="s">
        <v>88</v>
      </c>
      <c r="F245" s="102">
        <v>1</v>
      </c>
      <c r="G245" s="61">
        <v>2</v>
      </c>
      <c r="H245" s="63"/>
      <c r="I245" s="105"/>
      <c r="J245" s="95"/>
      <c r="K245" s="95"/>
      <c r="L245" s="95"/>
      <c r="M245" s="95"/>
    </row>
    <row r="246" spans="1:13" x14ac:dyDescent="0.25">
      <c r="A246" s="95"/>
      <c r="B246" s="95"/>
      <c r="C246" s="95"/>
      <c r="D246" s="81" t="s">
        <v>259</v>
      </c>
      <c r="E246" s="86" t="s">
        <v>16</v>
      </c>
      <c r="F246" s="102">
        <v>1</v>
      </c>
      <c r="G246" s="61">
        <v>100</v>
      </c>
      <c r="H246" s="63"/>
      <c r="I246" s="105"/>
      <c r="J246" s="95"/>
      <c r="K246" s="95"/>
      <c r="L246" s="95"/>
      <c r="M246" s="95"/>
    </row>
    <row r="247" spans="1:13" x14ac:dyDescent="0.25">
      <c r="A247" s="95"/>
      <c r="B247" s="95"/>
      <c r="C247" s="95"/>
      <c r="D247" s="81" t="s">
        <v>260</v>
      </c>
      <c r="E247" s="86" t="s">
        <v>16</v>
      </c>
      <c r="F247" s="102">
        <v>1</v>
      </c>
      <c r="G247" s="61">
        <v>100</v>
      </c>
      <c r="H247" s="63"/>
      <c r="I247" s="105"/>
      <c r="J247" s="95"/>
      <c r="K247" s="95"/>
      <c r="L247" s="95"/>
      <c r="M247" s="95"/>
    </row>
    <row r="248" spans="1:13" x14ac:dyDescent="0.25">
      <c r="A248" s="95"/>
      <c r="B248" s="95"/>
      <c r="C248" s="95"/>
      <c r="D248" s="81" t="s">
        <v>261</v>
      </c>
      <c r="E248" s="86" t="s">
        <v>16</v>
      </c>
      <c r="F248" s="102">
        <v>1</v>
      </c>
      <c r="G248" s="61">
        <v>100</v>
      </c>
      <c r="H248" s="63"/>
      <c r="I248" s="105"/>
      <c r="J248" s="95"/>
      <c r="K248" s="95"/>
      <c r="L248" s="95"/>
      <c r="M248" s="95"/>
    </row>
    <row r="249" spans="1:13" x14ac:dyDescent="0.25">
      <c r="A249" s="95"/>
      <c r="B249" s="95"/>
      <c r="C249" s="95"/>
      <c r="D249" s="81" t="s">
        <v>81</v>
      </c>
      <c r="E249" s="86" t="s">
        <v>80</v>
      </c>
      <c r="F249" s="102">
        <v>1</v>
      </c>
      <c r="G249" s="61">
        <v>1</v>
      </c>
      <c r="H249" s="63"/>
      <c r="I249" s="105"/>
      <c r="J249" s="95"/>
      <c r="K249" s="95"/>
      <c r="L249" s="95"/>
      <c r="M249" s="95"/>
    </row>
    <row r="250" spans="1:13" ht="15.75" x14ac:dyDescent="0.25">
      <c r="A250" s="171" t="s">
        <v>137</v>
      </c>
      <c r="B250" s="172"/>
      <c r="C250" s="172"/>
      <c r="D250" s="173"/>
      <c r="E250" s="112"/>
      <c r="F250" s="113"/>
      <c r="G250" s="114"/>
      <c r="H250" s="112"/>
      <c r="I250" s="112"/>
      <c r="J250" s="112"/>
      <c r="K250" s="149">
        <f>SUM(K18,K32,K53,K58,K75,K81,K105,K114,K118,K146,K163)</f>
        <v>0</v>
      </c>
      <c r="L250" s="149">
        <f>SUM(L18,L32,L53,L58,L75,L81,L105,L114,L118,L146,L163)</f>
        <v>0</v>
      </c>
      <c r="M250" s="149">
        <f>SUM(M18,M32,M53,M58,M75,M81,M105,M114,M118,M146,M163)</f>
        <v>0</v>
      </c>
    </row>
    <row r="251" spans="1:13" x14ac:dyDescent="0.25">
      <c r="A251" s="174" t="s">
        <v>138</v>
      </c>
      <c r="B251" s="175"/>
      <c r="C251" s="175"/>
      <c r="D251" s="176"/>
      <c r="E251" s="115"/>
      <c r="F251" s="116"/>
      <c r="G251" s="117"/>
      <c r="H251" s="117"/>
      <c r="I251" s="117"/>
      <c r="J251" s="117"/>
      <c r="K251" s="118"/>
      <c r="L251" s="119"/>
      <c r="M251" s="119">
        <f>ROUND(M250*20/120,2)</f>
        <v>0</v>
      </c>
    </row>
    <row r="253" spans="1:13" x14ac:dyDescent="0.25">
      <c r="A253" s="178"/>
      <c r="B253" s="153" t="s">
        <v>262</v>
      </c>
      <c r="C253" s="154"/>
      <c r="D253" s="154"/>
      <c r="E253" s="154"/>
      <c r="F253" s="154"/>
      <c r="G253" s="154"/>
      <c r="H253" s="154"/>
      <c r="I253" s="154"/>
      <c r="J253" s="154"/>
      <c r="K253" s="154"/>
      <c r="L253" s="155"/>
    </row>
    <row r="254" spans="1:13" x14ac:dyDescent="0.25">
      <c r="A254" s="179"/>
      <c r="B254" s="153" t="s">
        <v>166</v>
      </c>
      <c r="C254" s="154"/>
      <c r="D254" s="154"/>
      <c r="E254" s="154"/>
      <c r="F254" s="154"/>
      <c r="G254" s="154"/>
      <c r="H254" s="154"/>
      <c r="I254" s="154"/>
      <c r="J254" s="154"/>
      <c r="K254" s="154"/>
      <c r="L254" s="155"/>
    </row>
    <row r="255" spans="1:13" x14ac:dyDescent="0.25">
      <c r="A255" s="179"/>
      <c r="B255" s="153" t="s">
        <v>167</v>
      </c>
      <c r="C255" s="154"/>
      <c r="D255" s="154"/>
      <c r="E255" s="154"/>
      <c r="F255" s="154"/>
      <c r="G255" s="154"/>
      <c r="H255" s="154"/>
      <c r="I255" s="154"/>
      <c r="J255" s="154"/>
      <c r="K255" s="154"/>
      <c r="L255" s="155"/>
    </row>
    <row r="256" spans="1:13" x14ac:dyDescent="0.25">
      <c r="A256" s="179"/>
      <c r="B256" s="153" t="s">
        <v>168</v>
      </c>
      <c r="C256" s="154"/>
      <c r="D256" s="154"/>
      <c r="E256" s="154"/>
      <c r="F256" s="154"/>
      <c r="G256" s="154"/>
      <c r="H256" s="154"/>
      <c r="I256" s="154"/>
      <c r="J256" s="154"/>
      <c r="K256" s="154"/>
      <c r="L256" s="155"/>
    </row>
    <row r="257" spans="1:12" x14ac:dyDescent="0.25">
      <c r="A257" s="179"/>
      <c r="B257" s="153" t="s">
        <v>169</v>
      </c>
      <c r="C257" s="154"/>
      <c r="D257" s="154"/>
      <c r="E257" s="154"/>
      <c r="F257" s="154"/>
      <c r="G257" s="154"/>
      <c r="H257" s="154"/>
      <c r="I257" s="154"/>
      <c r="J257" s="154"/>
      <c r="K257" s="154"/>
      <c r="L257" s="155"/>
    </row>
    <row r="258" spans="1:12" x14ac:dyDescent="0.25">
      <c r="A258" s="179"/>
      <c r="B258" s="153" t="s">
        <v>170</v>
      </c>
      <c r="C258" s="154"/>
      <c r="D258" s="154"/>
      <c r="E258" s="154"/>
      <c r="F258" s="154"/>
      <c r="G258" s="154"/>
      <c r="H258" s="154"/>
      <c r="I258" s="154"/>
      <c r="J258" s="154"/>
      <c r="K258" s="154"/>
      <c r="L258" s="155"/>
    </row>
    <row r="259" spans="1:12" x14ac:dyDescent="0.25">
      <c r="A259" s="179"/>
      <c r="B259" s="156" t="s">
        <v>171</v>
      </c>
      <c r="C259" s="157"/>
      <c r="D259" s="157"/>
      <c r="E259" s="157"/>
      <c r="F259" s="157"/>
      <c r="G259" s="157"/>
      <c r="H259" s="157"/>
      <c r="I259" s="157"/>
      <c r="J259" s="157"/>
      <c r="K259" s="157"/>
      <c r="L259" s="158"/>
    </row>
    <row r="260" spans="1:12" x14ac:dyDescent="0.25">
      <c r="A260" s="179"/>
      <c r="B260" s="153" t="s">
        <v>172</v>
      </c>
      <c r="C260" s="154"/>
      <c r="D260" s="154"/>
      <c r="E260" s="154"/>
      <c r="F260" s="154"/>
      <c r="G260" s="154"/>
      <c r="H260" s="154"/>
      <c r="I260" s="154"/>
      <c r="J260" s="154"/>
      <c r="K260" s="154"/>
      <c r="L260" s="155"/>
    </row>
    <row r="261" spans="1:12" x14ac:dyDescent="0.25">
      <c r="A261" s="179"/>
      <c r="B261" s="156" t="s">
        <v>173</v>
      </c>
      <c r="C261" s="157"/>
      <c r="D261" s="157"/>
      <c r="E261" s="157"/>
      <c r="F261" s="157"/>
      <c r="G261" s="157"/>
      <c r="H261" s="157"/>
      <c r="I261" s="157"/>
      <c r="J261" s="157"/>
      <c r="K261" s="157"/>
      <c r="L261" s="158"/>
    </row>
    <row r="262" spans="1:12" x14ac:dyDescent="0.25">
      <c r="A262" s="179"/>
      <c r="B262" s="153" t="s">
        <v>174</v>
      </c>
      <c r="C262" s="154"/>
      <c r="D262" s="154"/>
      <c r="E262" s="154"/>
      <c r="F262" s="154"/>
      <c r="G262" s="154"/>
      <c r="H262" s="154"/>
      <c r="I262" s="154"/>
      <c r="J262" s="154"/>
      <c r="K262" s="154"/>
      <c r="L262" s="155"/>
    </row>
    <row r="263" spans="1:12" x14ac:dyDescent="0.25">
      <c r="A263" s="179"/>
      <c r="B263" s="153" t="s">
        <v>175</v>
      </c>
      <c r="C263" s="154"/>
      <c r="D263" s="154"/>
      <c r="E263" s="154"/>
      <c r="F263" s="154"/>
      <c r="G263" s="154"/>
      <c r="H263" s="154"/>
      <c r="I263" s="154"/>
      <c r="J263" s="154"/>
      <c r="K263" s="154"/>
      <c r="L263" s="155"/>
    </row>
    <row r="264" spans="1:12" x14ac:dyDescent="0.25">
      <c r="A264" s="120"/>
      <c r="B264" s="121" t="s">
        <v>139</v>
      </c>
      <c r="C264" s="120"/>
      <c r="D264" s="120"/>
      <c r="E264" s="122"/>
      <c r="F264" s="123"/>
      <c r="G264" s="124"/>
      <c r="H264" s="124"/>
      <c r="I264" s="124"/>
      <c r="J264" s="124"/>
      <c r="K264" s="124"/>
      <c r="L264" s="124"/>
    </row>
    <row r="265" spans="1:12" x14ac:dyDescent="0.25">
      <c r="A265" s="125">
        <v>1</v>
      </c>
      <c r="B265" s="159" t="s">
        <v>140</v>
      </c>
      <c r="C265" s="159"/>
      <c r="D265" s="159"/>
      <c r="E265" s="159"/>
      <c r="F265" s="123"/>
      <c r="G265" s="124"/>
      <c r="H265" s="124"/>
      <c r="I265" s="124"/>
      <c r="J265" s="124"/>
      <c r="K265" s="124"/>
      <c r="L265" s="124"/>
    </row>
    <row r="266" spans="1:12" x14ac:dyDescent="0.25">
      <c r="A266" s="125">
        <v>2</v>
      </c>
      <c r="B266" s="126" t="s">
        <v>141</v>
      </c>
      <c r="C266" s="127"/>
      <c r="D266" s="127"/>
      <c r="E266" s="128"/>
      <c r="F266" s="123"/>
      <c r="G266" s="124"/>
      <c r="H266" s="124"/>
      <c r="I266" s="124"/>
      <c r="J266" s="124"/>
      <c r="K266" s="124"/>
      <c r="L266" s="124"/>
    </row>
    <row r="267" spans="1:12" x14ac:dyDescent="0.25">
      <c r="A267" s="125">
        <v>3</v>
      </c>
      <c r="B267" s="126" t="s">
        <v>142</v>
      </c>
      <c r="C267" s="127"/>
      <c r="D267" s="127"/>
      <c r="E267" s="128"/>
      <c r="F267" s="123"/>
      <c r="G267" s="124"/>
      <c r="H267" s="124"/>
      <c r="I267" s="124"/>
      <c r="J267" s="124"/>
      <c r="K267" s="124"/>
      <c r="L267" s="124"/>
    </row>
    <row r="268" spans="1:12" x14ac:dyDescent="0.25">
      <c r="A268" s="125">
        <v>4</v>
      </c>
      <c r="B268" s="126" t="s">
        <v>143</v>
      </c>
      <c r="C268" s="127"/>
      <c r="D268" s="127"/>
      <c r="E268" s="128"/>
      <c r="F268" s="123"/>
      <c r="G268" s="124"/>
      <c r="H268" s="124"/>
      <c r="I268" s="124"/>
      <c r="J268" s="124"/>
      <c r="K268" s="124"/>
      <c r="L268" s="124"/>
    </row>
    <row r="269" spans="1:12" x14ac:dyDescent="0.25">
      <c r="A269" s="125">
        <v>5</v>
      </c>
      <c r="B269" s="126" t="s">
        <v>144</v>
      </c>
      <c r="C269" s="127"/>
      <c r="D269" s="127"/>
      <c r="E269" s="128"/>
      <c r="F269" s="123"/>
      <c r="G269" s="124"/>
      <c r="H269" s="124"/>
      <c r="I269" s="124"/>
      <c r="J269" s="124"/>
      <c r="K269" s="124"/>
      <c r="L269" s="124"/>
    </row>
    <row r="270" spans="1:12" x14ac:dyDescent="0.25">
      <c r="A270" s="125">
        <v>6</v>
      </c>
      <c r="B270" s="126" t="s">
        <v>145</v>
      </c>
      <c r="C270" s="127"/>
      <c r="D270" s="127"/>
      <c r="E270" s="128"/>
      <c r="F270" s="123"/>
      <c r="G270" s="124"/>
      <c r="H270" s="124"/>
      <c r="I270" s="124"/>
      <c r="J270" s="124"/>
      <c r="K270" s="124"/>
      <c r="L270" s="124"/>
    </row>
    <row r="271" spans="1:12" x14ac:dyDescent="0.25">
      <c r="A271" s="125">
        <v>7</v>
      </c>
      <c r="B271" s="126" t="s">
        <v>146</v>
      </c>
      <c r="C271" s="127"/>
      <c r="D271" s="127"/>
      <c r="E271" s="128"/>
      <c r="F271" s="123"/>
      <c r="G271" s="124"/>
      <c r="H271" s="124"/>
      <c r="I271" s="124"/>
      <c r="J271" s="124"/>
      <c r="K271" s="124"/>
      <c r="L271" s="124"/>
    </row>
    <row r="272" spans="1:12" x14ac:dyDescent="0.25">
      <c r="A272" s="125">
        <v>8</v>
      </c>
      <c r="B272" s="126" t="s">
        <v>147</v>
      </c>
      <c r="C272" s="127"/>
      <c r="D272" s="127"/>
      <c r="E272" s="128"/>
      <c r="F272" s="123"/>
      <c r="G272" s="124"/>
      <c r="H272" s="124"/>
      <c r="I272" s="124"/>
      <c r="J272" s="124"/>
      <c r="K272" s="124"/>
      <c r="L272" s="124"/>
    </row>
    <row r="273" spans="1:12" x14ac:dyDescent="0.25">
      <c r="A273" s="125">
        <v>9</v>
      </c>
      <c r="B273" s="126" t="s">
        <v>148</v>
      </c>
      <c r="C273" s="127"/>
      <c r="D273" s="127"/>
      <c r="E273" s="128"/>
      <c r="F273" s="123"/>
      <c r="G273" s="124"/>
      <c r="H273" s="124"/>
      <c r="I273" s="124"/>
      <c r="J273" s="124"/>
      <c r="K273" s="124"/>
      <c r="L273" s="124"/>
    </row>
    <row r="274" spans="1:12" x14ac:dyDescent="0.25">
      <c r="A274" s="125">
        <v>10</v>
      </c>
      <c r="B274" s="126" t="s">
        <v>149</v>
      </c>
      <c r="C274" s="129"/>
      <c r="D274" s="129"/>
      <c r="E274" s="130"/>
      <c r="F274" s="123"/>
      <c r="G274" s="124"/>
      <c r="H274" s="124"/>
      <c r="I274" s="124"/>
      <c r="J274" s="124"/>
      <c r="K274" s="124"/>
      <c r="L274" s="124"/>
    </row>
    <row r="275" spans="1:12" x14ac:dyDescent="0.25">
      <c r="A275" s="125">
        <v>11</v>
      </c>
      <c r="B275" s="126" t="s">
        <v>176</v>
      </c>
      <c r="C275" s="129"/>
      <c r="D275" s="129"/>
      <c r="E275" s="130"/>
      <c r="F275" s="123"/>
      <c r="G275" s="124"/>
      <c r="H275" s="124"/>
      <c r="I275" s="124"/>
      <c r="J275" s="124"/>
      <c r="K275" s="124"/>
      <c r="L275" s="124"/>
    </row>
    <row r="276" spans="1:12" x14ac:dyDescent="0.25">
      <c r="A276" s="125">
        <v>12</v>
      </c>
      <c r="B276" s="126" t="s">
        <v>150</v>
      </c>
      <c r="C276" s="129"/>
      <c r="D276" s="129"/>
      <c r="E276" s="130"/>
      <c r="F276" s="123"/>
      <c r="G276" s="124"/>
      <c r="H276" s="124"/>
      <c r="I276" s="124"/>
      <c r="J276" s="124"/>
      <c r="K276" s="124"/>
      <c r="L276" s="124"/>
    </row>
    <row r="277" spans="1:12" x14ac:dyDescent="0.25">
      <c r="A277" s="125"/>
      <c r="B277" s="126"/>
      <c r="C277" s="129"/>
      <c r="D277" s="129"/>
      <c r="E277" s="130"/>
      <c r="F277" s="123"/>
      <c r="G277" s="124"/>
      <c r="H277" s="124"/>
      <c r="I277" s="124"/>
      <c r="J277" s="124"/>
      <c r="K277" s="124"/>
      <c r="L277" s="124"/>
    </row>
    <row r="278" spans="1:12" x14ac:dyDescent="0.25">
      <c r="A278" s="131" t="s">
        <v>151</v>
      </c>
      <c r="B278" s="132"/>
      <c r="C278" s="133"/>
      <c r="D278" s="145"/>
      <c r="E278" s="134"/>
      <c r="F278" s="135"/>
      <c r="G278" s="124"/>
      <c r="H278" s="124"/>
      <c r="I278" s="124"/>
      <c r="J278" s="124"/>
      <c r="K278" s="124"/>
      <c r="L278" s="124"/>
    </row>
    <row r="279" spans="1:12" x14ac:dyDescent="0.25">
      <c r="A279" s="136"/>
      <c r="B279" s="137"/>
      <c r="C279" s="138"/>
      <c r="D279" s="138"/>
      <c r="E279" s="130"/>
      <c r="F279" s="123"/>
      <c r="G279" s="124"/>
      <c r="H279" s="124"/>
      <c r="I279" s="124"/>
      <c r="J279" s="124"/>
      <c r="K279" s="124"/>
      <c r="L279" s="124"/>
    </row>
    <row r="280" spans="1:12" x14ac:dyDescent="0.25">
      <c r="A280" s="139" t="s">
        <v>152</v>
      </c>
      <c r="B280" s="139"/>
      <c r="C280" s="139"/>
      <c r="D280" s="139"/>
      <c r="E280" s="139"/>
      <c r="F280" s="139"/>
      <c r="G280" s="139"/>
      <c r="H280" s="139"/>
      <c r="I280" s="139"/>
      <c r="J280" s="139"/>
      <c r="K280" s="139"/>
      <c r="L280" s="139"/>
    </row>
    <row r="281" spans="1:12" ht="30" customHeight="1" x14ac:dyDescent="0.25">
      <c r="A281" s="162" t="s">
        <v>153</v>
      </c>
      <c r="B281" s="163"/>
      <c r="C281" s="164"/>
      <c r="D281" s="151"/>
      <c r="E281" s="151"/>
      <c r="F281" s="151"/>
      <c r="G281" s="151"/>
      <c r="H281" s="151"/>
      <c r="I281" s="151"/>
      <c r="J281" s="151"/>
      <c r="K281" s="151"/>
      <c r="L281" s="151"/>
    </row>
    <row r="282" spans="1:12" ht="27.6" customHeight="1" x14ac:dyDescent="0.25">
      <c r="A282" s="162" t="s">
        <v>154</v>
      </c>
      <c r="B282" s="163"/>
      <c r="C282" s="164"/>
      <c r="D282" s="152"/>
      <c r="E282" s="152"/>
      <c r="F282" s="152"/>
      <c r="G282" s="152"/>
      <c r="H282" s="152"/>
      <c r="I282" s="152"/>
      <c r="J282" s="152"/>
      <c r="K282" s="152"/>
      <c r="L282" s="152"/>
    </row>
    <row r="283" spans="1:12" ht="14.45" customHeight="1" x14ac:dyDescent="0.25">
      <c r="A283" s="162" t="s">
        <v>155</v>
      </c>
      <c r="B283" s="163"/>
      <c r="C283" s="164"/>
      <c r="D283" s="151"/>
      <c r="E283" s="151"/>
      <c r="F283" s="151"/>
      <c r="G283" s="151"/>
      <c r="H283" s="151"/>
      <c r="I283" s="151"/>
      <c r="J283" s="151"/>
      <c r="K283" s="151"/>
      <c r="L283" s="151"/>
    </row>
    <row r="284" spans="1:12" ht="14.45" customHeight="1" x14ac:dyDescent="0.25">
      <c r="A284" s="162" t="s">
        <v>177</v>
      </c>
      <c r="B284" s="163"/>
      <c r="C284" s="164"/>
      <c r="D284" s="151"/>
      <c r="E284" s="151"/>
      <c r="F284" s="151"/>
      <c r="G284" s="151"/>
      <c r="H284" s="151"/>
      <c r="I284" s="151"/>
      <c r="J284" s="151"/>
      <c r="K284" s="151"/>
      <c r="L284" s="151"/>
    </row>
    <row r="285" spans="1:12" ht="30" customHeight="1" x14ac:dyDescent="0.25">
      <c r="A285" s="168" t="s">
        <v>156</v>
      </c>
      <c r="B285" s="169"/>
      <c r="C285" s="170"/>
      <c r="D285" s="152" t="s">
        <v>157</v>
      </c>
      <c r="E285" s="152"/>
      <c r="F285" s="152"/>
      <c r="G285" s="152"/>
      <c r="H285" s="152"/>
      <c r="I285" s="152"/>
      <c r="J285" s="152"/>
      <c r="K285" s="152"/>
      <c r="L285" s="152"/>
    </row>
    <row r="286" spans="1:12" ht="42" customHeight="1" x14ac:dyDescent="0.25">
      <c r="A286" s="168" t="s">
        <v>158</v>
      </c>
      <c r="B286" s="169"/>
      <c r="C286" s="170"/>
      <c r="D286" s="151" t="s">
        <v>159</v>
      </c>
      <c r="E286" s="151"/>
      <c r="F286" s="151"/>
      <c r="G286" s="151"/>
      <c r="H286" s="151"/>
      <c r="I286" s="151"/>
      <c r="J286" s="151"/>
      <c r="K286" s="151"/>
      <c r="L286" s="151"/>
    </row>
    <row r="287" spans="1:12" ht="14.45" customHeight="1" x14ac:dyDescent="0.25">
      <c r="A287" s="162" t="s">
        <v>160</v>
      </c>
      <c r="B287" s="163"/>
      <c r="C287" s="164"/>
      <c r="D287" s="151" t="s">
        <v>161</v>
      </c>
      <c r="E287" s="151"/>
      <c r="F287" s="151"/>
      <c r="G287" s="151"/>
      <c r="H287" s="151"/>
      <c r="I287" s="151"/>
      <c r="J287" s="151"/>
      <c r="K287" s="151"/>
      <c r="L287" s="151"/>
    </row>
    <row r="288" spans="1:12" x14ac:dyDescent="0.25">
      <c r="A288" s="162" t="s">
        <v>162</v>
      </c>
      <c r="B288" s="163"/>
      <c r="C288" s="164"/>
      <c r="D288" s="151" t="s">
        <v>163</v>
      </c>
      <c r="E288" s="151"/>
      <c r="F288" s="151"/>
      <c r="G288" s="151"/>
      <c r="H288" s="151"/>
      <c r="I288" s="151"/>
      <c r="J288" s="151"/>
      <c r="K288" s="151"/>
      <c r="L288" s="151"/>
    </row>
    <row r="289" spans="1:12" ht="27.6" customHeight="1" x14ac:dyDescent="0.25">
      <c r="A289" s="165" t="s">
        <v>164</v>
      </c>
      <c r="B289" s="166"/>
      <c r="C289" s="167"/>
      <c r="D289" s="151"/>
      <c r="E289" s="151"/>
      <c r="F289" s="151"/>
      <c r="G289" s="151"/>
      <c r="H289" s="151"/>
      <c r="I289" s="151"/>
      <c r="J289" s="151"/>
      <c r="K289" s="151"/>
      <c r="L289" s="151"/>
    </row>
    <row r="290" spans="1:12" ht="44.45" customHeight="1" x14ac:dyDescent="0.25">
      <c r="A290" s="165" t="s">
        <v>165</v>
      </c>
      <c r="B290" s="166"/>
      <c r="C290" s="167"/>
      <c r="D290" s="160"/>
      <c r="E290" s="160"/>
      <c r="F290" s="160"/>
      <c r="G290" s="160"/>
      <c r="H290" s="160"/>
      <c r="I290" s="160"/>
      <c r="J290" s="160"/>
      <c r="K290" s="160"/>
      <c r="L290" s="160"/>
    </row>
    <row r="291" spans="1:12" ht="72" customHeight="1" x14ac:dyDescent="0.25">
      <c r="A291" s="161" t="s">
        <v>178</v>
      </c>
      <c r="B291" s="161"/>
      <c r="C291" s="161"/>
      <c r="D291" s="161"/>
      <c r="E291" s="161"/>
      <c r="F291" s="161"/>
      <c r="G291" s="161"/>
      <c r="H291" s="161"/>
      <c r="I291" s="161"/>
      <c r="J291" s="161"/>
      <c r="K291" s="161"/>
      <c r="L291" s="161"/>
    </row>
    <row r="292" spans="1:12" x14ac:dyDescent="0.25">
      <c r="A292" s="161"/>
      <c r="B292" s="161"/>
      <c r="C292" s="161"/>
      <c r="D292" s="161"/>
      <c r="E292" s="161"/>
      <c r="F292" s="161"/>
      <c r="G292" s="161"/>
      <c r="H292" s="161"/>
      <c r="I292" s="161"/>
      <c r="J292" s="161"/>
      <c r="K292" s="161"/>
      <c r="L292" s="161"/>
    </row>
    <row r="293" spans="1:12" x14ac:dyDescent="0.25">
      <c r="A293" s="161"/>
      <c r="B293" s="161"/>
      <c r="C293" s="161"/>
      <c r="D293" s="161"/>
      <c r="E293" s="161"/>
      <c r="F293" s="161"/>
      <c r="G293" s="161"/>
      <c r="H293" s="161"/>
      <c r="I293" s="161"/>
      <c r="J293" s="161"/>
      <c r="K293" s="161"/>
      <c r="L293" s="161"/>
    </row>
    <row r="294" spans="1:12" x14ac:dyDescent="0.25">
      <c r="A294" s="161"/>
      <c r="B294" s="161"/>
      <c r="C294" s="161"/>
      <c r="D294" s="161"/>
      <c r="E294" s="161"/>
      <c r="F294" s="161"/>
      <c r="G294" s="161"/>
      <c r="H294" s="161"/>
      <c r="I294" s="161"/>
      <c r="J294" s="161"/>
      <c r="K294" s="161"/>
      <c r="L294" s="161"/>
    </row>
    <row r="295" spans="1:12" ht="15.75" x14ac:dyDescent="0.25">
      <c r="A295" s="140"/>
      <c r="B295" s="140"/>
      <c r="C295" s="141"/>
      <c r="D295" s="144"/>
      <c r="E295" s="142"/>
      <c r="F295" s="143"/>
      <c r="G295" s="144"/>
      <c r="H295" s="144"/>
      <c r="I295" s="144"/>
      <c r="J295" s="144"/>
      <c r="K295" s="144"/>
      <c r="L295" s="144"/>
    </row>
  </sheetData>
  <mergeCells count="50">
    <mergeCell ref="L1:M3"/>
    <mergeCell ref="A7:M7"/>
    <mergeCell ref="A10:J10"/>
    <mergeCell ref="A13:A14"/>
    <mergeCell ref="B13:B14"/>
    <mergeCell ref="C13:C14"/>
    <mergeCell ref="D13:D14"/>
    <mergeCell ref="E13:E14"/>
    <mergeCell ref="F13:F14"/>
    <mergeCell ref="G13:G14"/>
    <mergeCell ref="A8:B8"/>
    <mergeCell ref="A9:B9"/>
    <mergeCell ref="D283:L283"/>
    <mergeCell ref="A250:D250"/>
    <mergeCell ref="A251:D251"/>
    <mergeCell ref="H13:J13"/>
    <mergeCell ref="K13:M13"/>
    <mergeCell ref="A281:C281"/>
    <mergeCell ref="A282:C282"/>
    <mergeCell ref="A283:C283"/>
    <mergeCell ref="A253:A263"/>
    <mergeCell ref="B253:L253"/>
    <mergeCell ref="B254:L254"/>
    <mergeCell ref="B255:L255"/>
    <mergeCell ref="B256:L256"/>
    <mergeCell ref="B257:L257"/>
    <mergeCell ref="B258:L258"/>
    <mergeCell ref="B259:L259"/>
    <mergeCell ref="D284:L284"/>
    <mergeCell ref="D285:L285"/>
    <mergeCell ref="D286:L286"/>
    <mergeCell ref="A284:C284"/>
    <mergeCell ref="A285:C285"/>
    <mergeCell ref="A286:C286"/>
    <mergeCell ref="D290:L290"/>
    <mergeCell ref="A291:L294"/>
    <mergeCell ref="D287:L287"/>
    <mergeCell ref="D288:L288"/>
    <mergeCell ref="D289:L289"/>
    <mergeCell ref="A287:C287"/>
    <mergeCell ref="A288:C288"/>
    <mergeCell ref="A289:C289"/>
    <mergeCell ref="A290:C290"/>
    <mergeCell ref="D281:L281"/>
    <mergeCell ref="D282:L282"/>
    <mergeCell ref="B260:L260"/>
    <mergeCell ref="B261:L261"/>
    <mergeCell ref="B262:L262"/>
    <mergeCell ref="B263:L263"/>
    <mergeCell ref="B265:E265"/>
  </mergeCell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9"/>
  <sheetViews>
    <sheetView zoomScale="115" zoomScaleNormal="115" workbookViewId="0">
      <selection activeCell="L9" sqref="L9"/>
    </sheetView>
  </sheetViews>
  <sheetFormatPr defaultColWidth="37.5703125" defaultRowHeight="15" x14ac:dyDescent="0.25"/>
  <cols>
    <col min="1" max="1" width="5.28515625" style="1" customWidth="1"/>
    <col min="2" max="2" width="39.7109375" style="4" customWidth="1"/>
    <col min="3" max="3" width="7.85546875" style="5" customWidth="1"/>
    <col min="4" max="4" width="10.7109375" style="5" customWidth="1"/>
    <col min="5" max="6" width="8.5703125" style="1" customWidth="1"/>
    <col min="7" max="11" width="7.42578125" style="1" customWidth="1"/>
    <col min="12" max="26" width="8.28515625" style="1" customWidth="1"/>
    <col min="27" max="16384" width="37.5703125" style="1"/>
  </cols>
  <sheetData>
    <row r="1" spans="2:12" ht="15.75" x14ac:dyDescent="0.25">
      <c r="H1" s="3">
        <v>3</v>
      </c>
      <c r="I1" s="1">
        <v>3.85</v>
      </c>
    </row>
    <row r="2" spans="2:12" ht="21" customHeight="1" x14ac:dyDescent="0.25">
      <c r="B2" s="7" t="s">
        <v>11</v>
      </c>
      <c r="C2" s="8"/>
      <c r="D2" s="6"/>
      <c r="H2" s="3"/>
    </row>
    <row r="3" spans="2:12" ht="15.75" x14ac:dyDescent="0.25">
      <c r="B3" s="9" t="s">
        <v>23</v>
      </c>
      <c r="C3" s="8"/>
      <c r="D3" s="6"/>
      <c r="H3" s="3"/>
    </row>
    <row r="4" spans="2:12" ht="30" x14ac:dyDescent="0.25">
      <c r="B4" s="82" t="s">
        <v>10</v>
      </c>
      <c r="C4" s="6" t="s">
        <v>12</v>
      </c>
      <c r="D4" s="11">
        <f>E4-F4</f>
        <v>52.440749999999994</v>
      </c>
      <c r="E4" s="2">
        <f>(2.64+1.28+2.63+2.51+1.5+1.8+2.945+0.29)*I1</f>
        <v>60.040749999999996</v>
      </c>
      <c r="F4" s="2">
        <f>0.7*2*2+0.8*2*3</f>
        <v>7.6000000000000005</v>
      </c>
    </row>
    <row r="5" spans="2:12" ht="45" x14ac:dyDescent="0.25">
      <c r="B5" s="82" t="s">
        <v>37</v>
      </c>
      <c r="C5" s="6" t="s">
        <v>12</v>
      </c>
      <c r="D5" s="11">
        <f>0.8*1.4+1.075*1.4</f>
        <v>2.625</v>
      </c>
      <c r="E5" s="2"/>
      <c r="F5" s="2"/>
    </row>
    <row r="6" spans="2:12" ht="30" x14ac:dyDescent="0.25">
      <c r="B6" s="82" t="s">
        <v>13</v>
      </c>
      <c r="C6" s="6" t="s">
        <v>12</v>
      </c>
      <c r="D6" s="11">
        <f>4.63*0.85</f>
        <v>3.9354999999999998</v>
      </c>
      <c r="E6" s="2"/>
      <c r="F6" s="2"/>
    </row>
    <row r="7" spans="2:12" ht="30" x14ac:dyDescent="0.25">
      <c r="B7" s="82" t="s">
        <v>20</v>
      </c>
      <c r="C7" s="6" t="s">
        <v>21</v>
      </c>
      <c r="D7" s="11" t="s">
        <v>22</v>
      </c>
      <c r="E7" s="2"/>
      <c r="F7" s="2">
        <f>3.05*6+2.8+2.8+2.63</f>
        <v>26.529999999999998</v>
      </c>
      <c r="G7" s="1">
        <f>F7*0.25</f>
        <v>6.6324999999999994</v>
      </c>
    </row>
    <row r="8" spans="2:12" x14ac:dyDescent="0.25">
      <c r="B8" s="10"/>
      <c r="C8" s="6"/>
      <c r="D8" s="6"/>
    </row>
    <row r="9" spans="2:12" ht="45" x14ac:dyDescent="0.25">
      <c r="B9" s="10" t="s">
        <v>24</v>
      </c>
      <c r="C9" s="6" t="s">
        <v>12</v>
      </c>
      <c r="D9" s="11">
        <f>I20-J20</f>
        <v>185.82099999999997</v>
      </c>
      <c r="E9" s="2"/>
      <c r="F9" s="2"/>
      <c r="H9" s="2">
        <f>5.9+7.1+10.44+23.3+9.12+8.53</f>
        <v>64.389999999999986</v>
      </c>
      <c r="I9" s="2">
        <f>H9*I1</f>
        <v>247.90149999999994</v>
      </c>
      <c r="J9" s="1">
        <f>1.9*2.4+2.8*2.8</f>
        <v>12.399999999999999</v>
      </c>
      <c r="K9" s="1">
        <f>0.8*2.2*3+1.7*2.4+2.8*2.8+1.9*2.8</f>
        <v>22.52</v>
      </c>
      <c r="L9" s="87">
        <f>I9-K9</f>
        <v>225.38149999999993</v>
      </c>
    </row>
    <row r="10" spans="2:12" ht="45" x14ac:dyDescent="0.25">
      <c r="B10" s="10" t="s">
        <v>26</v>
      </c>
      <c r="C10" s="6" t="s">
        <v>21</v>
      </c>
      <c r="D10" s="11" t="s">
        <v>22</v>
      </c>
      <c r="E10" s="2"/>
      <c r="F10" s="2"/>
      <c r="H10" s="2"/>
      <c r="I10" s="2"/>
    </row>
    <row r="11" spans="2:12" ht="45" x14ac:dyDescent="0.25">
      <c r="B11" s="10" t="s">
        <v>25</v>
      </c>
      <c r="C11" s="6" t="s">
        <v>12</v>
      </c>
      <c r="D11" s="11">
        <f>I9</f>
        <v>247.90149999999994</v>
      </c>
      <c r="E11" s="2"/>
      <c r="F11" s="2"/>
    </row>
    <row r="12" spans="2:12" ht="45" x14ac:dyDescent="0.25">
      <c r="B12" s="10" t="s">
        <v>35</v>
      </c>
      <c r="C12" s="6" t="s">
        <v>12</v>
      </c>
      <c r="D12" s="11"/>
      <c r="E12" s="2"/>
      <c r="F12" s="2"/>
    </row>
    <row r="13" spans="2:12" ht="30" x14ac:dyDescent="0.25">
      <c r="B13" s="10" t="s">
        <v>8</v>
      </c>
      <c r="C13" s="6" t="s">
        <v>12</v>
      </c>
      <c r="D13" s="11">
        <f>4.632*3</f>
        <v>13.895999999999999</v>
      </c>
      <c r="E13" s="2"/>
      <c r="F13" s="2"/>
    </row>
    <row r="14" spans="2:12" ht="15.6" customHeight="1" x14ac:dyDescent="0.25">
      <c r="B14" s="12" t="s">
        <v>14</v>
      </c>
      <c r="C14" s="13" t="s">
        <v>17</v>
      </c>
      <c r="D14" s="14">
        <f>D13-0.8*2*2</f>
        <v>10.695999999999998</v>
      </c>
      <c r="E14" s="2"/>
      <c r="F14" s="2"/>
    </row>
    <row r="15" spans="2:12" ht="90" x14ac:dyDescent="0.25">
      <c r="B15" s="12" t="s">
        <v>15</v>
      </c>
      <c r="C15" s="13" t="s">
        <v>16</v>
      </c>
      <c r="D15" s="14">
        <v>2</v>
      </c>
      <c r="E15" s="2"/>
      <c r="F15" s="2"/>
    </row>
    <row r="16" spans="2:12" x14ac:dyDescent="0.25">
      <c r="B16" s="15" t="s">
        <v>18</v>
      </c>
      <c r="C16" s="6"/>
      <c r="D16" s="6"/>
    </row>
    <row r="17" spans="2:11" ht="15.75" x14ac:dyDescent="0.25">
      <c r="B17" s="9" t="s">
        <v>27</v>
      </c>
      <c r="C17" s="8"/>
      <c r="D17" s="6"/>
      <c r="H17" s="3"/>
    </row>
    <row r="18" spans="2:11" ht="15.75" x14ac:dyDescent="0.25">
      <c r="B18" s="9"/>
      <c r="C18" s="8"/>
      <c r="D18" s="6"/>
      <c r="H18" s="3"/>
    </row>
    <row r="19" spans="2:11" x14ac:dyDescent="0.25">
      <c r="B19" s="10" t="s">
        <v>28</v>
      </c>
      <c r="C19" s="13" t="s">
        <v>17</v>
      </c>
      <c r="D19" s="11">
        <f>D23</f>
        <v>62.3</v>
      </c>
      <c r="E19" s="2"/>
      <c r="F19" s="2"/>
    </row>
    <row r="20" spans="2:11" ht="45" x14ac:dyDescent="0.25">
      <c r="B20" s="10" t="s">
        <v>30</v>
      </c>
      <c r="C20" s="13" t="s">
        <v>17</v>
      </c>
      <c r="D20" s="11">
        <f>D19</f>
        <v>62.3</v>
      </c>
      <c r="H20" s="2">
        <f>5.9+7.1+10.44+23.3+9.12</f>
        <v>55.859999999999992</v>
      </c>
      <c r="I20" s="2">
        <f>H20*I1</f>
        <v>215.06099999999998</v>
      </c>
      <c r="J20" s="1">
        <f>1.9*2.4+2.8*2.8+2.8*2.8+1.7*2.4+0.8*2.2*2+0.7*2</f>
        <v>29.24</v>
      </c>
      <c r="K20" s="87">
        <f>I20-J20</f>
        <v>185.82099999999997</v>
      </c>
    </row>
    <row r="21" spans="2:11" x14ac:dyDescent="0.25">
      <c r="B21" s="10" t="s">
        <v>29</v>
      </c>
      <c r="C21" s="13" t="s">
        <v>17</v>
      </c>
      <c r="D21" s="11">
        <f>5.9-0.7+7.1+10.44+23.3-1.9-0.7-1.6-1.9-2.8+9.2</f>
        <v>46.34</v>
      </c>
      <c r="E21" s="2"/>
      <c r="F21" s="2"/>
    </row>
    <row r="22" spans="2:11" ht="15.75" x14ac:dyDescent="0.25">
      <c r="B22" s="9" t="s">
        <v>31</v>
      </c>
      <c r="C22" s="8"/>
      <c r="D22" s="6"/>
      <c r="H22" s="3"/>
    </row>
    <row r="23" spans="2:11" ht="30" x14ac:dyDescent="0.25">
      <c r="B23" s="10" t="s">
        <v>19</v>
      </c>
      <c r="C23" s="6" t="s">
        <v>12</v>
      </c>
      <c r="D23" s="11">
        <v>62.3</v>
      </c>
      <c r="E23" s="2"/>
      <c r="F23" s="2"/>
    </row>
    <row r="24" spans="2:11" ht="30" x14ac:dyDescent="0.25">
      <c r="B24" s="10" t="s">
        <v>32</v>
      </c>
      <c r="C24" s="6"/>
      <c r="D24" s="11"/>
      <c r="E24" s="2"/>
      <c r="F24" s="2"/>
    </row>
    <row r="25" spans="2:11" ht="45" x14ac:dyDescent="0.25">
      <c r="B25" s="10" t="s">
        <v>33</v>
      </c>
      <c r="C25" s="6"/>
      <c r="D25" s="11"/>
      <c r="E25" s="2"/>
      <c r="F25" s="2"/>
    </row>
    <row r="26" spans="2:11" ht="15.75" x14ac:dyDescent="0.25">
      <c r="B26" s="9" t="s">
        <v>34</v>
      </c>
      <c r="C26" s="8"/>
      <c r="D26" s="6"/>
      <c r="H26" s="3"/>
    </row>
    <row r="27" spans="2:11" ht="45" x14ac:dyDescent="0.25">
      <c r="B27" s="10" t="s">
        <v>0</v>
      </c>
      <c r="C27" s="8"/>
      <c r="D27" s="6"/>
    </row>
    <row r="28" spans="2:11" ht="45" x14ac:dyDescent="0.25">
      <c r="B28" s="10" t="s">
        <v>1</v>
      </c>
      <c r="C28" s="6"/>
      <c r="D28" s="6"/>
    </row>
    <row r="29" spans="2:11" x14ac:dyDescent="0.25">
      <c r="B29" s="7" t="s">
        <v>2</v>
      </c>
      <c r="C29" s="6"/>
      <c r="D29" s="6"/>
    </row>
    <row r="30" spans="2:11" x14ac:dyDescent="0.25">
      <c r="B30" s="10" t="s">
        <v>9</v>
      </c>
      <c r="C30" s="6"/>
      <c r="D30" s="6"/>
    </row>
    <row r="31" spans="2:11" x14ac:dyDescent="0.25">
      <c r="B31" s="10" t="s">
        <v>3</v>
      </c>
      <c r="C31" s="6" t="s">
        <v>36</v>
      </c>
      <c r="D31" s="6">
        <f>SUM(D32:D34)</f>
        <v>0</v>
      </c>
    </row>
    <row r="32" spans="2:11" x14ac:dyDescent="0.25">
      <c r="B32" s="16"/>
      <c r="C32" s="6" t="s">
        <v>36</v>
      </c>
      <c r="D32" s="6"/>
    </row>
    <row r="33" spans="2:4" x14ac:dyDescent="0.25">
      <c r="B33" s="16"/>
      <c r="C33" s="6" t="s">
        <v>36</v>
      </c>
      <c r="D33" s="6"/>
    </row>
    <row r="34" spans="2:4" x14ac:dyDescent="0.25">
      <c r="B34" s="16"/>
      <c r="C34" s="6" t="s">
        <v>36</v>
      </c>
      <c r="D34" s="6"/>
    </row>
    <row r="35" spans="2:4" x14ac:dyDescent="0.25">
      <c r="B35" s="10" t="s">
        <v>4</v>
      </c>
      <c r="C35" s="6"/>
      <c r="D35" s="6">
        <v>22</v>
      </c>
    </row>
    <row r="36" spans="2:4" x14ac:dyDescent="0.25">
      <c r="B36" s="10" t="s">
        <v>5</v>
      </c>
      <c r="C36" s="6"/>
      <c r="D36" s="6"/>
    </row>
    <row r="37" spans="2:4" x14ac:dyDescent="0.25">
      <c r="B37" s="10" t="s">
        <v>6</v>
      </c>
      <c r="C37" s="6"/>
      <c r="D37" s="6"/>
    </row>
    <row r="38" spans="2:4" ht="30" x14ac:dyDescent="0.25">
      <c r="B38" s="10" t="s">
        <v>7</v>
      </c>
      <c r="C38" s="6"/>
      <c r="D38" s="6"/>
    </row>
    <row r="39" spans="2:4" x14ac:dyDescent="0.25">
      <c r="B39" s="7" t="s">
        <v>38</v>
      </c>
      <c r="C39" s="6"/>
      <c r="D39" s="6"/>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ВОР</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Дудкина Дарья Викторовна</cp:lastModifiedBy>
  <dcterms:created xsi:type="dcterms:W3CDTF">2025-08-28T23:22:24Z</dcterms:created>
  <dcterms:modified xsi:type="dcterms:W3CDTF">2025-10-31T06:37:12Z</dcterms:modified>
</cp:coreProperties>
</file>